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3820"/>
  <bookViews>
    <workbookView xWindow="-120" yWindow="0" windowWidth="20730" windowHeight="11040"/>
  </bookViews>
  <sheets>
    <sheet name="PLANILHA ORÇ." sheetId="1" r:id="rId1"/>
  </sheets>
  <definedNames>
    <definedName name="_xlnm.Print_Area" localSheetId="0">'PLANILHA ORÇ.'!$A$1:$O$282</definedName>
    <definedName name="_xlnm.Print_Titles" localSheetId="0">'PLANILHA ORÇ.'!$1:$5</definedName>
  </definedNames>
  <calcPr calcId="145621"/>
</workbook>
</file>

<file path=xl/calcChain.xml><?xml version="1.0" encoding="utf-8"?>
<calcChain xmlns="http://schemas.openxmlformats.org/spreadsheetml/2006/main">
  <c r="J8" i="1" l="1"/>
  <c r="E253" i="1" l="1"/>
  <c r="E88" i="1" l="1"/>
  <c r="E86" i="1" l="1"/>
  <c r="E85" i="1"/>
  <c r="E63" i="1"/>
  <c r="E61" i="1"/>
  <c r="E17" i="1"/>
  <c r="E15" i="1"/>
  <c r="E20" i="1"/>
  <c r="E19" i="1"/>
  <c r="E29" i="1"/>
  <c r="E55" i="1"/>
  <c r="E54" i="1"/>
  <c r="K264" i="1" l="1"/>
  <c r="K263" i="1"/>
  <c r="J263" i="1" l="1"/>
  <c r="M263" i="1" l="1"/>
  <c r="J264" i="1"/>
  <c r="J164" i="1" l="1"/>
  <c r="K256" i="1"/>
  <c r="N256" i="1" s="1"/>
  <c r="K257" i="1"/>
  <c r="N257" i="1" s="1"/>
  <c r="K258" i="1"/>
  <c r="N258" i="1" s="1"/>
  <c r="K259" i="1"/>
  <c r="N259" i="1" s="1"/>
  <c r="J256" i="1"/>
  <c r="M256" i="1" s="1"/>
  <c r="J257" i="1"/>
  <c r="M257" i="1" s="1"/>
  <c r="J258" i="1"/>
  <c r="M258" i="1" s="1"/>
  <c r="J259" i="1"/>
  <c r="M259" i="1" s="1"/>
  <c r="O259" i="1" l="1"/>
  <c r="L259" i="1"/>
  <c r="O258" i="1"/>
  <c r="L258" i="1"/>
  <c r="O257" i="1"/>
  <c r="L257" i="1"/>
  <c r="O256" i="1"/>
  <c r="L256" i="1"/>
  <c r="E98" i="1"/>
  <c r="E97" i="1"/>
  <c r="I91" i="1" l="1"/>
  <c r="J71" i="1"/>
  <c r="K82" i="1"/>
  <c r="J81" i="1"/>
  <c r="K78" i="1"/>
  <c r="K81" i="1" l="1"/>
  <c r="K80" i="1"/>
  <c r="K77" i="1"/>
  <c r="J77" i="1"/>
  <c r="J80" i="1"/>
  <c r="J79" i="1"/>
  <c r="J36" i="1"/>
  <c r="K79" i="1" l="1"/>
  <c r="J78" i="1"/>
  <c r="I36" i="1"/>
  <c r="K36" i="1"/>
  <c r="L36" i="1" l="1"/>
  <c r="K18" i="1"/>
  <c r="J18" i="1"/>
  <c r="I18" i="1"/>
  <c r="E18" i="1"/>
  <c r="N18" i="1" l="1"/>
  <c r="L18" i="1"/>
  <c r="M18" i="1"/>
  <c r="O18" i="1" l="1"/>
  <c r="K16" i="1" l="1"/>
  <c r="J16" i="1"/>
  <c r="I16" i="1"/>
  <c r="K17" i="1"/>
  <c r="J17" i="1"/>
  <c r="I17" i="1"/>
  <c r="K20" i="1"/>
  <c r="J20" i="1"/>
  <c r="I20" i="1"/>
  <c r="K19" i="1"/>
  <c r="J19" i="1"/>
  <c r="I19" i="1"/>
  <c r="K15" i="1"/>
  <c r="J15" i="1"/>
  <c r="I15" i="1"/>
  <c r="N20" i="1" l="1"/>
  <c r="L16" i="1"/>
  <c r="M16" i="1"/>
  <c r="N16" i="1"/>
  <c r="M20" i="1"/>
  <c r="L17" i="1"/>
  <c r="M17" i="1"/>
  <c r="N17" i="1"/>
  <c r="L20" i="1"/>
  <c r="L19" i="1"/>
  <c r="M19" i="1"/>
  <c r="M15" i="1"/>
  <c r="N15" i="1"/>
  <c r="L15" i="1"/>
  <c r="N19" i="1"/>
  <c r="O20" i="1" l="1"/>
  <c r="O16" i="1"/>
  <c r="O17" i="1"/>
  <c r="O19" i="1"/>
  <c r="M21" i="1"/>
  <c r="O15" i="1"/>
  <c r="N21" i="1"/>
  <c r="O21" i="1" l="1"/>
  <c r="J11" i="1" l="1"/>
  <c r="K11" i="1"/>
  <c r="M11" i="1" l="1"/>
  <c r="L11" i="1"/>
  <c r="N11" i="1"/>
  <c r="I11" i="1"/>
  <c r="O11" i="1" l="1"/>
  <c r="K260" i="1"/>
  <c r="J260" i="1"/>
  <c r="K255" i="1"/>
  <c r="J255" i="1"/>
  <c r="I255" i="1"/>
  <c r="K254" i="1"/>
  <c r="K253" i="1"/>
  <c r="J253" i="1"/>
  <c r="I253" i="1"/>
  <c r="K252" i="1"/>
  <c r="J252" i="1"/>
  <c r="K251" i="1"/>
  <c r="J251" i="1"/>
  <c r="I251" i="1"/>
  <c r="K250" i="1"/>
  <c r="J250" i="1"/>
  <c r="I250" i="1"/>
  <c r="K249" i="1"/>
  <c r="J249" i="1"/>
  <c r="I249" i="1"/>
  <c r="K248" i="1"/>
  <c r="J248" i="1"/>
  <c r="I248" i="1"/>
  <c r="K247" i="1"/>
  <c r="J247" i="1"/>
  <c r="I247" i="1"/>
  <c r="K246" i="1"/>
  <c r="J246" i="1"/>
  <c r="I246" i="1"/>
  <c r="I264" i="1"/>
  <c r="I263" i="1"/>
  <c r="K173" i="1"/>
  <c r="J173" i="1"/>
  <c r="I173" i="1"/>
  <c r="K174" i="1"/>
  <c r="J174" i="1"/>
  <c r="I174" i="1"/>
  <c r="K128" i="1"/>
  <c r="J128" i="1"/>
  <c r="I128" i="1"/>
  <c r="K129" i="1"/>
  <c r="J129" i="1"/>
  <c r="I129" i="1"/>
  <c r="K130" i="1"/>
  <c r="J130" i="1"/>
  <c r="I130" i="1"/>
  <c r="K127" i="1"/>
  <c r="J127" i="1"/>
  <c r="I127" i="1"/>
  <c r="K131" i="1"/>
  <c r="J131" i="1"/>
  <c r="I131" i="1"/>
  <c r="K117" i="1"/>
  <c r="J117" i="1"/>
  <c r="I117" i="1"/>
  <c r="K118" i="1"/>
  <c r="J118" i="1"/>
  <c r="I118" i="1"/>
  <c r="K119" i="1"/>
  <c r="J119" i="1"/>
  <c r="I119" i="1"/>
  <c r="K120" i="1"/>
  <c r="J120" i="1"/>
  <c r="I120" i="1"/>
  <c r="K121" i="1"/>
  <c r="J121" i="1"/>
  <c r="I121" i="1"/>
  <c r="K122" i="1"/>
  <c r="J122" i="1"/>
  <c r="I122" i="1"/>
  <c r="K123" i="1"/>
  <c r="J123" i="1"/>
  <c r="I123" i="1"/>
  <c r="K124" i="1"/>
  <c r="J124" i="1"/>
  <c r="I124" i="1"/>
  <c r="K125" i="1"/>
  <c r="J125" i="1"/>
  <c r="I125" i="1"/>
  <c r="K126" i="1"/>
  <c r="J126" i="1"/>
  <c r="I126" i="1"/>
  <c r="K132" i="1"/>
  <c r="J132" i="1"/>
  <c r="I132" i="1"/>
  <c r="K133" i="1"/>
  <c r="J133" i="1"/>
  <c r="I133" i="1"/>
  <c r="K99" i="1"/>
  <c r="J99" i="1"/>
  <c r="I99" i="1"/>
  <c r="K100" i="1"/>
  <c r="J100" i="1"/>
  <c r="I100" i="1"/>
  <c r="K101" i="1"/>
  <c r="J101" i="1"/>
  <c r="I101" i="1"/>
  <c r="E30" i="1"/>
  <c r="M251" i="1" l="1"/>
  <c r="M252" i="1"/>
  <c r="N247" i="1"/>
  <c r="N248" i="1"/>
  <c r="N250" i="1"/>
  <c r="L251" i="1"/>
  <c r="M247" i="1"/>
  <c r="N251" i="1"/>
  <c r="O251" i="1" s="1"/>
  <c r="N253" i="1"/>
  <c r="I260" i="1"/>
  <c r="M246" i="1"/>
  <c r="L247" i="1"/>
  <c r="N263" i="1"/>
  <c r="N264" i="1"/>
  <c r="M249" i="1"/>
  <c r="I252" i="1"/>
  <c r="L249" i="1"/>
  <c r="L246" i="1"/>
  <c r="N249" i="1"/>
  <c r="M250" i="1"/>
  <c r="L263" i="1"/>
  <c r="M264" i="1"/>
  <c r="M265" i="1" s="1"/>
  <c r="N246" i="1"/>
  <c r="M248" i="1"/>
  <c r="N252" i="1"/>
  <c r="L252" i="1"/>
  <c r="L248" i="1"/>
  <c r="M253" i="1"/>
  <c r="L253" i="1"/>
  <c r="L260" i="1"/>
  <c r="L255" i="1"/>
  <c r="N254" i="1"/>
  <c r="N255" i="1"/>
  <c r="M260" i="1"/>
  <c r="L250" i="1"/>
  <c r="M255" i="1"/>
  <c r="N260" i="1"/>
  <c r="L264" i="1"/>
  <c r="N173" i="1"/>
  <c r="L173" i="1"/>
  <c r="M173" i="1"/>
  <c r="N174" i="1"/>
  <c r="L174" i="1"/>
  <c r="M174" i="1"/>
  <c r="N128" i="1"/>
  <c r="L128" i="1"/>
  <c r="M128" i="1"/>
  <c r="O128" i="1" s="1"/>
  <c r="N129" i="1"/>
  <c r="L129" i="1"/>
  <c r="M129" i="1"/>
  <c r="N130" i="1"/>
  <c r="L130" i="1"/>
  <c r="M130" i="1"/>
  <c r="N127" i="1"/>
  <c r="L127" i="1"/>
  <c r="M127" i="1"/>
  <c r="N131" i="1"/>
  <c r="L131" i="1"/>
  <c r="M131" i="1"/>
  <c r="N117" i="1"/>
  <c r="L117" i="1"/>
  <c r="M117" i="1"/>
  <c r="N118" i="1"/>
  <c r="L118" i="1"/>
  <c r="M118" i="1"/>
  <c r="N119" i="1"/>
  <c r="L119" i="1"/>
  <c r="M119" i="1"/>
  <c r="N120" i="1"/>
  <c r="L120" i="1"/>
  <c r="M120" i="1"/>
  <c r="N121" i="1"/>
  <c r="L121" i="1"/>
  <c r="M121" i="1"/>
  <c r="N122" i="1"/>
  <c r="N124" i="1"/>
  <c r="L122" i="1"/>
  <c r="M122" i="1"/>
  <c r="M124" i="1"/>
  <c r="N123" i="1"/>
  <c r="L123" i="1"/>
  <c r="M123" i="1"/>
  <c r="M126" i="1"/>
  <c r="N126" i="1"/>
  <c r="L124" i="1"/>
  <c r="L126" i="1"/>
  <c r="N125" i="1"/>
  <c r="L125" i="1"/>
  <c r="M125" i="1"/>
  <c r="N132" i="1"/>
  <c r="L132" i="1"/>
  <c r="M132" i="1"/>
  <c r="N133" i="1"/>
  <c r="L133" i="1"/>
  <c r="M133" i="1"/>
  <c r="N99" i="1"/>
  <c r="L99" i="1"/>
  <c r="M99" i="1"/>
  <c r="N100" i="1"/>
  <c r="L100" i="1"/>
  <c r="M100" i="1"/>
  <c r="N101" i="1"/>
  <c r="L101" i="1"/>
  <c r="M101" i="1"/>
  <c r="O253" i="1" l="1"/>
  <c r="O252" i="1"/>
  <c r="O247" i="1"/>
  <c r="O250" i="1"/>
  <c r="O248" i="1"/>
  <c r="O249" i="1"/>
  <c r="O264" i="1"/>
  <c r="O263" i="1"/>
  <c r="O255" i="1"/>
  <c r="O246" i="1"/>
  <c r="N261" i="1"/>
  <c r="O260" i="1"/>
  <c r="O173" i="1"/>
  <c r="O174" i="1"/>
  <c r="O129" i="1"/>
  <c r="O130" i="1"/>
  <c r="O127" i="1"/>
  <c r="O131" i="1"/>
  <c r="O118" i="1"/>
  <c r="O117" i="1"/>
  <c r="O119" i="1"/>
  <c r="O121" i="1"/>
  <c r="O120" i="1"/>
  <c r="O122" i="1"/>
  <c r="O124" i="1"/>
  <c r="O123" i="1"/>
  <c r="O126" i="1"/>
  <c r="O125" i="1"/>
  <c r="O132" i="1"/>
  <c r="O133" i="1"/>
  <c r="O100" i="1"/>
  <c r="O99" i="1"/>
  <c r="O101" i="1"/>
  <c r="N265" i="1" l="1"/>
  <c r="O265" i="1"/>
  <c r="K267" i="1" l="1"/>
  <c r="N267" i="1" l="1"/>
  <c r="I29" i="1" l="1"/>
  <c r="I28" i="1"/>
  <c r="K76" i="1"/>
  <c r="K75" i="1"/>
  <c r="I268" i="1" l="1"/>
  <c r="I269" i="1"/>
  <c r="I270" i="1"/>
  <c r="I271" i="1"/>
  <c r="I267" i="1"/>
  <c r="I230" i="1"/>
  <c r="I231" i="1"/>
  <c r="I232" i="1"/>
  <c r="I233" i="1"/>
  <c r="I237" i="1"/>
  <c r="I239" i="1"/>
  <c r="I240" i="1"/>
  <c r="I242" i="1"/>
  <c r="I243" i="1"/>
  <c r="I229" i="1"/>
  <c r="I197" i="1"/>
  <c r="I198" i="1"/>
  <c r="I199" i="1"/>
  <c r="I200" i="1"/>
  <c r="I201" i="1"/>
  <c r="I202" i="1"/>
  <c r="I203" i="1"/>
  <c r="I204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192" i="1"/>
  <c r="I193" i="1"/>
  <c r="I195" i="1"/>
  <c r="I196" i="1"/>
  <c r="I181" i="1"/>
  <c r="I182" i="1"/>
  <c r="I183" i="1"/>
  <c r="I184" i="1"/>
  <c r="I185" i="1"/>
  <c r="I186" i="1"/>
  <c r="I187" i="1"/>
  <c r="I188" i="1"/>
  <c r="I189" i="1"/>
  <c r="I190" i="1"/>
  <c r="I191" i="1"/>
  <c r="I180" i="1"/>
  <c r="I179" i="1"/>
  <c r="I175" i="1"/>
  <c r="I172" i="1"/>
  <c r="I157" i="1"/>
  <c r="I159" i="1"/>
  <c r="I160" i="1"/>
  <c r="I161" i="1"/>
  <c r="I162" i="1"/>
  <c r="I163" i="1"/>
  <c r="I166" i="1"/>
  <c r="I167" i="1"/>
  <c r="I168" i="1"/>
  <c r="I169" i="1"/>
  <c r="I156" i="1"/>
  <c r="I153" i="1" l="1"/>
  <c r="I155" i="1"/>
  <c r="I152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36" i="1"/>
  <c r="I106" i="1" l="1"/>
  <c r="I107" i="1"/>
  <c r="I108" i="1"/>
  <c r="I109" i="1"/>
  <c r="I110" i="1"/>
  <c r="I111" i="1"/>
  <c r="I114" i="1"/>
  <c r="I116" i="1"/>
  <c r="I105" i="1"/>
  <c r="I92" i="1"/>
  <c r="I93" i="1"/>
  <c r="I94" i="1"/>
  <c r="I95" i="1"/>
  <c r="I98" i="1"/>
  <c r="I102" i="1"/>
  <c r="I88" i="1"/>
  <c r="I86" i="1"/>
  <c r="I85" i="1"/>
  <c r="I72" i="1"/>
  <c r="I73" i="1"/>
  <c r="I82" i="1"/>
  <c r="I71" i="1"/>
  <c r="I70" i="1"/>
  <c r="I62" i="1"/>
  <c r="I63" i="1"/>
  <c r="I64" i="1"/>
  <c r="I65" i="1"/>
  <c r="I66" i="1"/>
  <c r="I67" i="1"/>
  <c r="I61" i="1"/>
  <c r="I50" i="1"/>
  <c r="I51" i="1"/>
  <c r="I53" i="1"/>
  <c r="I54" i="1"/>
  <c r="I56" i="1"/>
  <c r="I57" i="1"/>
  <c r="I58" i="1"/>
  <c r="I49" i="1"/>
  <c r="I39" i="1"/>
  <c r="I40" i="1"/>
  <c r="I41" i="1"/>
  <c r="I42" i="1"/>
  <c r="I43" i="1"/>
  <c r="I44" i="1"/>
  <c r="I45" i="1"/>
  <c r="I46" i="1"/>
  <c r="I38" i="1"/>
  <c r="I24" i="1"/>
  <c r="I241" i="1" l="1"/>
  <c r="I178" i="1"/>
  <c r="I115" i="1"/>
  <c r="I112" i="1"/>
  <c r="I97" i="1"/>
  <c r="I74" i="1"/>
  <c r="I87" i="1"/>
  <c r="I205" i="1" l="1"/>
  <c r="I165" i="1"/>
  <c r="I154" i="1"/>
  <c r="I113" i="1"/>
  <c r="J75" i="1"/>
  <c r="I75" i="1"/>
  <c r="I55" i="1"/>
  <c r="I52" i="1"/>
  <c r="I31" i="1"/>
  <c r="I30" i="1"/>
  <c r="I25" i="1"/>
  <c r="J76" i="1" l="1"/>
  <c r="I76" i="1"/>
  <c r="I226" i="1" l="1"/>
  <c r="J254" i="1" l="1"/>
  <c r="I254" i="1"/>
  <c r="M254" i="1" l="1"/>
  <c r="L254" i="1"/>
  <c r="J24" i="1"/>
  <c r="J25" i="1"/>
  <c r="J30" i="1"/>
  <c r="J37" i="1"/>
  <c r="J50" i="1"/>
  <c r="J51" i="1"/>
  <c r="J65" i="1"/>
  <c r="M71" i="1"/>
  <c r="J72" i="1"/>
  <c r="J152" i="1"/>
  <c r="J160" i="1"/>
  <c r="J206" i="1"/>
  <c r="J207" i="1"/>
  <c r="J208" i="1"/>
  <c r="J209" i="1"/>
  <c r="J210" i="1"/>
  <c r="J211" i="1"/>
  <c r="J270" i="1"/>
  <c r="M160" i="1" l="1"/>
  <c r="M51" i="1"/>
  <c r="M210" i="1"/>
  <c r="M30" i="1"/>
  <c r="M206" i="1"/>
  <c r="M211" i="1"/>
  <c r="M37" i="1"/>
  <c r="M209" i="1"/>
  <c r="M25" i="1"/>
  <c r="M270" i="1"/>
  <c r="M50" i="1"/>
  <c r="M152" i="1"/>
  <c r="M72" i="1"/>
  <c r="M208" i="1"/>
  <c r="M207" i="1"/>
  <c r="M65" i="1"/>
  <c r="M24" i="1"/>
  <c r="M261" i="1"/>
  <c r="O254" i="1"/>
  <c r="O261" i="1" l="1"/>
  <c r="J23" i="1" l="1"/>
  <c r="K28" i="1"/>
  <c r="K29" i="1"/>
  <c r="J31" i="1"/>
  <c r="K31" i="1"/>
  <c r="K32" i="1"/>
  <c r="J33" i="1"/>
  <c r="M36" i="1"/>
  <c r="J38" i="1"/>
  <c r="K38" i="1"/>
  <c r="J41" i="1"/>
  <c r="K41" i="1"/>
  <c r="J43" i="1"/>
  <c r="K45" i="1"/>
  <c r="K46" i="1"/>
  <c r="J49" i="1"/>
  <c r="K50" i="1"/>
  <c r="J52" i="1"/>
  <c r="K52" i="1"/>
  <c r="J53" i="1"/>
  <c r="K53" i="1"/>
  <c r="K54" i="1"/>
  <c r="J55" i="1"/>
  <c r="J56" i="1"/>
  <c r="K56" i="1"/>
  <c r="J57" i="1"/>
  <c r="K58" i="1"/>
  <c r="J61" i="1"/>
  <c r="K61" i="1"/>
  <c r="J62" i="1"/>
  <c r="K62" i="1"/>
  <c r="J63" i="1"/>
  <c r="K63" i="1"/>
  <c r="J64" i="1"/>
  <c r="K64" i="1"/>
  <c r="J66" i="1"/>
  <c r="J67" i="1"/>
  <c r="K70" i="1"/>
  <c r="J73" i="1"/>
  <c r="K73" i="1"/>
  <c r="J74" i="1"/>
  <c r="M75" i="1"/>
  <c r="M76" i="1"/>
  <c r="N76" i="1"/>
  <c r="M77" i="1"/>
  <c r="I77" i="1"/>
  <c r="M78" i="1"/>
  <c r="I78" i="1"/>
  <c r="M79" i="1"/>
  <c r="M80" i="1"/>
  <c r="M81" i="1"/>
  <c r="J82" i="1"/>
  <c r="N82" i="1"/>
  <c r="J85" i="1"/>
  <c r="J86" i="1"/>
  <c r="K86" i="1"/>
  <c r="J87" i="1"/>
  <c r="K87" i="1"/>
  <c r="J88" i="1"/>
  <c r="K88" i="1"/>
  <c r="J91" i="1"/>
  <c r="K91" i="1"/>
  <c r="J92" i="1"/>
  <c r="J93" i="1"/>
  <c r="J94" i="1"/>
  <c r="J96" i="1"/>
  <c r="J98" i="1"/>
  <c r="K98" i="1"/>
  <c r="J102" i="1"/>
  <c r="J105" i="1"/>
  <c r="J106" i="1"/>
  <c r="J107" i="1"/>
  <c r="K107" i="1"/>
  <c r="J108" i="1"/>
  <c r="J109" i="1"/>
  <c r="J110" i="1"/>
  <c r="J111" i="1"/>
  <c r="K111" i="1"/>
  <c r="J112" i="1"/>
  <c r="K113" i="1"/>
  <c r="J114" i="1"/>
  <c r="K114" i="1"/>
  <c r="J115" i="1"/>
  <c r="K115" i="1"/>
  <c r="J116" i="1"/>
  <c r="K116" i="1"/>
  <c r="J136" i="1"/>
  <c r="K137" i="1"/>
  <c r="J138" i="1"/>
  <c r="K138" i="1"/>
  <c r="J139" i="1"/>
  <c r="K139" i="1"/>
  <c r="J140" i="1"/>
  <c r="J141" i="1"/>
  <c r="K142" i="1"/>
  <c r="J143" i="1"/>
  <c r="J144" i="1"/>
  <c r="J145" i="1"/>
  <c r="K145" i="1"/>
  <c r="J146" i="1"/>
  <c r="K147" i="1"/>
  <c r="J148" i="1"/>
  <c r="K148" i="1"/>
  <c r="J149" i="1"/>
  <c r="J153" i="1"/>
  <c r="J155" i="1"/>
  <c r="J156" i="1"/>
  <c r="K156" i="1"/>
  <c r="J157" i="1"/>
  <c r="J158" i="1"/>
  <c r="J159" i="1"/>
  <c r="K159" i="1"/>
  <c r="J161" i="1"/>
  <c r="K161" i="1"/>
  <c r="J162" i="1"/>
  <c r="K162" i="1"/>
  <c r="J163" i="1"/>
  <c r="K163" i="1"/>
  <c r="M164" i="1"/>
  <c r="I164" i="1"/>
  <c r="J165" i="1"/>
  <c r="K165" i="1"/>
  <c r="J166" i="1"/>
  <c r="J167" i="1"/>
  <c r="K168" i="1"/>
  <c r="J169" i="1"/>
  <c r="K169" i="1"/>
  <c r="J172" i="1"/>
  <c r="K172" i="1"/>
  <c r="J175" i="1"/>
  <c r="J178" i="1"/>
  <c r="K178" i="1"/>
  <c r="J179" i="1"/>
  <c r="K180" i="1"/>
  <c r="J181" i="1"/>
  <c r="K181" i="1"/>
  <c r="J182" i="1"/>
  <c r="J183" i="1"/>
  <c r="J184" i="1"/>
  <c r="K184" i="1"/>
  <c r="J185" i="1"/>
  <c r="K185" i="1"/>
  <c r="J186" i="1"/>
  <c r="K186" i="1"/>
  <c r="J187" i="1"/>
  <c r="K187" i="1"/>
  <c r="J188" i="1"/>
  <c r="K188" i="1"/>
  <c r="J189" i="1"/>
  <c r="K189" i="1"/>
  <c r="J190" i="1"/>
  <c r="J191" i="1"/>
  <c r="K191" i="1"/>
  <c r="J192" i="1"/>
  <c r="J193" i="1"/>
  <c r="J194" i="1"/>
  <c r="J195" i="1"/>
  <c r="K195" i="1"/>
  <c r="J196" i="1"/>
  <c r="J197" i="1"/>
  <c r="K197" i="1"/>
  <c r="J198" i="1"/>
  <c r="K198" i="1"/>
  <c r="J199" i="1"/>
  <c r="J200" i="1"/>
  <c r="K200" i="1"/>
  <c r="J201" i="1"/>
  <c r="J202" i="1"/>
  <c r="J204" i="1"/>
  <c r="K204" i="1"/>
  <c r="J205" i="1"/>
  <c r="K205" i="1"/>
  <c r="J212" i="1"/>
  <c r="J214" i="1"/>
  <c r="K214" i="1"/>
  <c r="J215" i="1"/>
  <c r="J216" i="1"/>
  <c r="K217" i="1"/>
  <c r="J218" i="1"/>
  <c r="J219" i="1"/>
  <c r="K219" i="1"/>
  <c r="J220" i="1"/>
  <c r="J221" i="1"/>
  <c r="J222" i="1"/>
  <c r="K222" i="1"/>
  <c r="J223" i="1"/>
  <c r="K223" i="1"/>
  <c r="J224" i="1"/>
  <c r="K224" i="1"/>
  <c r="J225" i="1"/>
  <c r="K225" i="1"/>
  <c r="J226" i="1"/>
  <c r="J229" i="1"/>
  <c r="K229" i="1"/>
  <c r="J230" i="1"/>
  <c r="K230" i="1"/>
  <c r="J231" i="1"/>
  <c r="K231" i="1"/>
  <c r="J232" i="1"/>
  <c r="J233" i="1"/>
  <c r="J235" i="1"/>
  <c r="J236" i="1"/>
  <c r="I236" i="1"/>
  <c r="J237" i="1"/>
  <c r="K237" i="1"/>
  <c r="J238" i="1"/>
  <c r="J239" i="1"/>
  <c r="K239" i="1"/>
  <c r="J240" i="1"/>
  <c r="K240" i="1"/>
  <c r="J241" i="1"/>
  <c r="J242" i="1"/>
  <c r="K242" i="1"/>
  <c r="K243" i="1"/>
  <c r="J267" i="1"/>
  <c r="J268" i="1"/>
  <c r="K268" i="1"/>
  <c r="J269" i="1"/>
  <c r="K269" i="1"/>
  <c r="K271" i="1"/>
  <c r="K110" i="1"/>
  <c r="K106" i="1"/>
  <c r="K102" i="1"/>
  <c r="K66" i="1"/>
  <c r="K43" i="1"/>
  <c r="K39" i="1"/>
  <c r="J9" i="1"/>
  <c r="J10" i="1"/>
  <c r="J12" i="1"/>
  <c r="K10" i="1"/>
  <c r="K12" i="1"/>
  <c r="K9" i="1"/>
  <c r="M226" i="1" l="1"/>
  <c r="M214" i="1"/>
  <c r="M202" i="1"/>
  <c r="M198" i="1"/>
  <c r="M194" i="1"/>
  <c r="N189" i="1"/>
  <c r="N186" i="1"/>
  <c r="M183" i="1"/>
  <c r="N178" i="1"/>
  <c r="M169" i="1"/>
  <c r="N161" i="1"/>
  <c r="N156" i="1"/>
  <c r="M148" i="1"/>
  <c r="M143" i="1"/>
  <c r="N138" i="1"/>
  <c r="N115" i="1"/>
  <c r="N111" i="1"/>
  <c r="M107" i="1"/>
  <c r="M96" i="1"/>
  <c r="N88" i="1"/>
  <c r="M85" i="1"/>
  <c r="M66" i="1"/>
  <c r="M62" i="1"/>
  <c r="M56" i="1"/>
  <c r="M52" i="1"/>
  <c r="N41" i="1"/>
  <c r="N32" i="1"/>
  <c r="N240" i="1"/>
  <c r="M212" i="1"/>
  <c r="M201" i="1"/>
  <c r="N197" i="1"/>
  <c r="M193" i="1"/>
  <c r="M189" i="1"/>
  <c r="M186" i="1"/>
  <c r="M182" i="1"/>
  <c r="M178" i="1"/>
  <c r="N168" i="1"/>
  <c r="M161" i="1"/>
  <c r="M156" i="1"/>
  <c r="N147" i="1"/>
  <c r="N142" i="1"/>
  <c r="M138" i="1"/>
  <c r="M115" i="1"/>
  <c r="M111" i="1"/>
  <c r="M106" i="1"/>
  <c r="M94" i="1"/>
  <c r="M88" i="1"/>
  <c r="M74" i="1"/>
  <c r="N64" i="1"/>
  <c r="N61" i="1"/>
  <c r="N50" i="1"/>
  <c r="O50" i="1" s="1"/>
  <c r="M41" i="1"/>
  <c r="N31" i="1"/>
  <c r="M268" i="1"/>
  <c r="M223" i="1"/>
  <c r="M240" i="1"/>
  <c r="N243" i="1"/>
  <c r="M225" i="1"/>
  <c r="N205" i="1"/>
  <c r="N200" i="1"/>
  <c r="M197" i="1"/>
  <c r="M192" i="1"/>
  <c r="N188" i="1"/>
  <c r="N185" i="1"/>
  <c r="N181" i="1"/>
  <c r="M167" i="1"/>
  <c r="N163" i="1"/>
  <c r="N159" i="1"/>
  <c r="M155" i="1"/>
  <c r="M146" i="1"/>
  <c r="M141" i="1"/>
  <c r="N137" i="1"/>
  <c r="M110" i="1"/>
  <c r="M105" i="1"/>
  <c r="M93" i="1"/>
  <c r="N87" i="1"/>
  <c r="M82" i="1"/>
  <c r="N73" i="1"/>
  <c r="M61" i="1"/>
  <c r="N38" i="1"/>
  <c r="M231" i="1"/>
  <c r="N9" i="1"/>
  <c r="N239" i="1"/>
  <c r="N12" i="1"/>
  <c r="N242" i="1"/>
  <c r="M235" i="1"/>
  <c r="M230" i="1"/>
  <c r="N224" i="1"/>
  <c r="M221" i="1"/>
  <c r="M216" i="1"/>
  <c r="M205" i="1"/>
  <c r="M200" i="1"/>
  <c r="N191" i="1"/>
  <c r="M188" i="1"/>
  <c r="M185" i="1"/>
  <c r="M181" i="1"/>
  <c r="N172" i="1"/>
  <c r="M166" i="1"/>
  <c r="M163" i="1"/>
  <c r="M159" i="1"/>
  <c r="M153" i="1"/>
  <c r="N145" i="1"/>
  <c r="M140" i="1"/>
  <c r="M136" i="1"/>
  <c r="M114" i="1"/>
  <c r="M102" i="1"/>
  <c r="M92" i="1"/>
  <c r="M87" i="1"/>
  <c r="M73" i="1"/>
  <c r="N58" i="1"/>
  <c r="N53" i="1"/>
  <c r="N46" i="1"/>
  <c r="M38" i="1"/>
  <c r="M10" i="1"/>
  <c r="M237" i="1"/>
  <c r="M9" i="1"/>
  <c r="N39" i="1"/>
  <c r="M236" i="1"/>
  <c r="M222" i="1"/>
  <c r="N269" i="1"/>
  <c r="N10" i="1"/>
  <c r="M269" i="1"/>
  <c r="M238" i="1"/>
  <c r="M233" i="1"/>
  <c r="M224" i="1"/>
  <c r="M220" i="1"/>
  <c r="M215" i="1"/>
  <c r="M199" i="1"/>
  <c r="N195" i="1"/>
  <c r="M191" i="1"/>
  <c r="N187" i="1"/>
  <c r="N184" i="1"/>
  <c r="M172" i="1"/>
  <c r="N165" i="1"/>
  <c r="M158" i="1"/>
  <c r="M149" i="1"/>
  <c r="M145" i="1"/>
  <c r="N139" i="1"/>
  <c r="N116" i="1"/>
  <c r="N113" i="1"/>
  <c r="M108" i="1"/>
  <c r="N98" i="1"/>
  <c r="N91" i="1"/>
  <c r="N70" i="1"/>
  <c r="M63" i="1"/>
  <c r="M57" i="1"/>
  <c r="M53" i="1"/>
  <c r="N45" i="1"/>
  <c r="N28" i="1"/>
  <c r="N106" i="1"/>
  <c r="O106" i="1" s="1"/>
  <c r="M219" i="1"/>
  <c r="M267" i="1"/>
  <c r="M218" i="1"/>
  <c r="N271" i="1"/>
  <c r="N230" i="1"/>
  <c r="N43" i="1"/>
  <c r="M239" i="1"/>
  <c r="N66" i="1"/>
  <c r="M242" i="1"/>
  <c r="M12" i="1"/>
  <c r="N102" i="1"/>
  <c r="O102" i="1" s="1"/>
  <c r="N268" i="1"/>
  <c r="O268" i="1" s="1"/>
  <c r="M241" i="1"/>
  <c r="M229" i="1"/>
  <c r="N223" i="1"/>
  <c r="N219" i="1"/>
  <c r="M204" i="1"/>
  <c r="N198" i="1"/>
  <c r="M195" i="1"/>
  <c r="M190" i="1"/>
  <c r="M187" i="1"/>
  <c r="M184" i="1"/>
  <c r="O184" i="1" s="1"/>
  <c r="M179" i="1"/>
  <c r="N169" i="1"/>
  <c r="O169" i="1" s="1"/>
  <c r="M165" i="1"/>
  <c r="M162" i="1"/>
  <c r="M157" i="1"/>
  <c r="N148" i="1"/>
  <c r="M144" i="1"/>
  <c r="M139" i="1"/>
  <c r="O139" i="1" s="1"/>
  <c r="M116" i="1"/>
  <c r="M112" i="1"/>
  <c r="N107" i="1"/>
  <c r="O107" i="1" s="1"/>
  <c r="M98" i="1"/>
  <c r="O98" i="1" s="1"/>
  <c r="M91" i="1"/>
  <c r="O91" i="1" s="1"/>
  <c r="M86" i="1"/>
  <c r="M67" i="1"/>
  <c r="N62" i="1"/>
  <c r="N56" i="1"/>
  <c r="O56" i="1" s="1"/>
  <c r="N52" i="1"/>
  <c r="O52" i="1" s="1"/>
  <c r="M43" i="1"/>
  <c r="M33" i="1"/>
  <c r="M23" i="1"/>
  <c r="O66" i="1"/>
  <c r="O188" i="1"/>
  <c r="O185" i="1"/>
  <c r="O181" i="1"/>
  <c r="O163" i="1"/>
  <c r="O159" i="1"/>
  <c r="O62" i="1"/>
  <c r="O230" i="1"/>
  <c r="O197" i="1"/>
  <c r="O189" i="1"/>
  <c r="O186" i="1"/>
  <c r="O178" i="1"/>
  <c r="O161" i="1"/>
  <c r="O148" i="1"/>
  <c r="O87" i="1"/>
  <c r="O53" i="1"/>
  <c r="O267" i="1"/>
  <c r="O88" i="1"/>
  <c r="M175" i="1"/>
  <c r="N86" i="1"/>
  <c r="O172" i="1"/>
  <c r="O82" i="1"/>
  <c r="O76" i="1"/>
  <c r="O38" i="1"/>
  <c r="N222" i="1"/>
  <c r="O222" i="1" s="1"/>
  <c r="N114" i="1"/>
  <c r="O114" i="1" s="1"/>
  <c r="N29" i="1"/>
  <c r="N217" i="1"/>
  <c r="M109" i="1"/>
  <c r="N63" i="1"/>
  <c r="O63" i="1" s="1"/>
  <c r="N225" i="1"/>
  <c r="O225" i="1" s="1"/>
  <c r="M49" i="1"/>
  <c r="O240" i="1"/>
  <c r="N237" i="1"/>
  <c r="O237" i="1" s="1"/>
  <c r="O224" i="1"/>
  <c r="O205" i="1"/>
  <c r="O200" i="1"/>
  <c r="O156" i="1"/>
  <c r="O138" i="1"/>
  <c r="O116" i="1"/>
  <c r="M31" i="1"/>
  <c r="O31" i="1" s="1"/>
  <c r="N54" i="1"/>
  <c r="I8" i="1"/>
  <c r="M8" i="1"/>
  <c r="N229" i="1"/>
  <c r="O229" i="1" s="1"/>
  <c r="M196" i="1"/>
  <c r="O239" i="1"/>
  <c r="M232" i="1"/>
  <c r="O223" i="1"/>
  <c r="O219" i="1"/>
  <c r="N214" i="1"/>
  <c r="O214" i="1" s="1"/>
  <c r="N204" i="1"/>
  <c r="O204" i="1" s="1"/>
  <c r="O195" i="1"/>
  <c r="O191" i="1"/>
  <c r="O115" i="1"/>
  <c r="O111" i="1"/>
  <c r="O73" i="1"/>
  <c r="O41" i="1"/>
  <c r="M64" i="1"/>
  <c r="O64" i="1" s="1"/>
  <c r="N110" i="1"/>
  <c r="O110" i="1" s="1"/>
  <c r="O269" i="1"/>
  <c r="O242" i="1"/>
  <c r="N231" i="1"/>
  <c r="O231" i="1" s="1"/>
  <c r="O198" i="1"/>
  <c r="N180" i="1"/>
  <c r="O165" i="1"/>
  <c r="N162" i="1"/>
  <c r="O162" i="1" s="1"/>
  <c r="O145" i="1"/>
  <c r="O61" i="1"/>
  <c r="M55" i="1"/>
  <c r="K194" i="1"/>
  <c r="I194" i="1"/>
  <c r="K234" i="1"/>
  <c r="I234" i="1"/>
  <c r="K96" i="1"/>
  <c r="I96" i="1"/>
  <c r="N79" i="1"/>
  <c r="O79" i="1" s="1"/>
  <c r="I79" i="1"/>
  <c r="N81" i="1"/>
  <c r="O81" i="1" s="1"/>
  <c r="I81" i="1"/>
  <c r="K238" i="1"/>
  <c r="I238" i="1"/>
  <c r="K235" i="1"/>
  <c r="I235" i="1"/>
  <c r="N80" i="1"/>
  <c r="O80" i="1" s="1"/>
  <c r="I80" i="1"/>
  <c r="L163" i="1"/>
  <c r="L185" i="1"/>
  <c r="L31" i="1"/>
  <c r="L98" i="1"/>
  <c r="K270" i="1"/>
  <c r="L64" i="1"/>
  <c r="L106" i="1"/>
  <c r="K51" i="1"/>
  <c r="K37" i="1"/>
  <c r="I37" i="1"/>
  <c r="J28" i="1"/>
  <c r="K206" i="1"/>
  <c r="J168" i="1"/>
  <c r="K109" i="1"/>
  <c r="K92" i="1"/>
  <c r="J45" i="1"/>
  <c r="J39" i="1"/>
  <c r="K25" i="1"/>
  <c r="L161" i="1"/>
  <c r="J217" i="1"/>
  <c r="L188" i="1"/>
  <c r="J243" i="1"/>
  <c r="J234" i="1"/>
  <c r="J213" i="1"/>
  <c r="J203" i="1"/>
  <c r="J154" i="1"/>
  <c r="J147" i="1"/>
  <c r="J142" i="1"/>
  <c r="J137" i="1"/>
  <c r="J113" i="1"/>
  <c r="J97" i="1"/>
  <c r="J95" i="1"/>
  <c r="J70" i="1"/>
  <c r="J58" i="1"/>
  <c r="J54" i="1"/>
  <c r="J46" i="1"/>
  <c r="J44" i="1"/>
  <c r="J42" i="1"/>
  <c r="J40" i="1"/>
  <c r="J271" i="1"/>
  <c r="J180" i="1"/>
  <c r="J32" i="1"/>
  <c r="J29" i="1"/>
  <c r="L223" i="1"/>
  <c r="K95" i="1"/>
  <c r="L61" i="1"/>
  <c r="K44" i="1"/>
  <c r="L63" i="1"/>
  <c r="K8" i="1"/>
  <c r="K215" i="1"/>
  <c r="K152" i="1"/>
  <c r="K108" i="1"/>
  <c r="K97" i="1"/>
  <c r="K93" i="1"/>
  <c r="K42" i="1"/>
  <c r="K40" i="1"/>
  <c r="K207" i="1"/>
  <c r="K199" i="1"/>
  <c r="K175" i="1"/>
  <c r="L53" i="1"/>
  <c r="L191" i="1"/>
  <c r="K193" i="1"/>
  <c r="L87" i="1"/>
  <c r="K57" i="1"/>
  <c r="L50" i="1"/>
  <c r="K30" i="1"/>
  <c r="L62" i="1"/>
  <c r="K49" i="1"/>
  <c r="L159" i="1"/>
  <c r="K233" i="1"/>
  <c r="K221" i="1"/>
  <c r="K164" i="1"/>
  <c r="K160" i="1"/>
  <c r="K144" i="1"/>
  <c r="L41" i="1"/>
  <c r="L195" i="1"/>
  <c r="N36" i="1"/>
  <c r="O36" i="1" s="1"/>
  <c r="I32" i="1"/>
  <c r="L224" i="1"/>
  <c r="L12" i="1"/>
  <c r="L102" i="1"/>
  <c r="L269" i="1"/>
  <c r="K218" i="1"/>
  <c r="K203" i="1"/>
  <c r="K201" i="1"/>
  <c r="L200" i="1"/>
  <c r="L178" i="1"/>
  <c r="L169" i="1"/>
  <c r="K146" i="1"/>
  <c r="K94" i="1"/>
  <c r="N75" i="1"/>
  <c r="O75" i="1" s="1"/>
  <c r="L10" i="1"/>
  <c r="I9" i="1"/>
  <c r="L9" i="1"/>
  <c r="I12" i="1"/>
  <c r="I10" i="1"/>
  <c r="K241" i="1"/>
  <c r="K210" i="1"/>
  <c r="K208" i="1"/>
  <c r="K179" i="1"/>
  <c r="K141" i="1"/>
  <c r="L225" i="1"/>
  <c r="K211" i="1"/>
  <c r="K167" i="1"/>
  <c r="K158" i="1"/>
  <c r="L91" i="1"/>
  <c r="K24" i="1"/>
  <c r="L82" i="1"/>
  <c r="K212" i="1"/>
  <c r="L110" i="1"/>
  <c r="L38" i="1"/>
  <c r="I33" i="1"/>
  <c r="K33" i="1"/>
  <c r="N78" i="1"/>
  <c r="O78" i="1" s="1"/>
  <c r="K72" i="1"/>
  <c r="L52" i="1"/>
  <c r="N77" i="1"/>
  <c r="O77" i="1" s="1"/>
  <c r="K74" i="1"/>
  <c r="L88" i="1"/>
  <c r="I23" i="1"/>
  <c r="K23" i="1"/>
  <c r="K71" i="1"/>
  <c r="K85" i="1"/>
  <c r="L86" i="1"/>
  <c r="K65" i="1"/>
  <c r="K55" i="1"/>
  <c r="K67" i="1"/>
  <c r="L189" i="1"/>
  <c r="L240" i="1"/>
  <c r="K236" i="1"/>
  <c r="L230" i="1"/>
  <c r="K216" i="1"/>
  <c r="K209" i="1"/>
  <c r="L162" i="1"/>
  <c r="K155" i="1"/>
  <c r="K153" i="1"/>
  <c r="L148" i="1"/>
  <c r="L145" i="1"/>
  <c r="K143" i="1"/>
  <c r="K140" i="1"/>
  <c r="L116" i="1"/>
  <c r="L114" i="1"/>
  <c r="K112" i="1"/>
  <c r="L107" i="1"/>
  <c r="K105" i="1"/>
  <c r="L165" i="1"/>
  <c r="L184" i="1"/>
  <c r="K192" i="1"/>
  <c r="K190" i="1"/>
  <c r="L181" i="1"/>
  <c r="L115" i="1"/>
  <c r="K166" i="1"/>
  <c r="K136" i="1"/>
  <c r="L198" i="1"/>
  <c r="K196" i="1"/>
  <c r="K182" i="1"/>
  <c r="K232" i="1"/>
  <c r="K213" i="1"/>
  <c r="K202" i="1"/>
  <c r="L172" i="1"/>
  <c r="K157" i="1"/>
  <c r="K154" i="1"/>
  <c r="K149" i="1"/>
  <c r="K226" i="1"/>
  <c r="K220" i="1"/>
  <c r="K183" i="1"/>
  <c r="O187" i="1" l="1"/>
  <c r="N157" i="1"/>
  <c r="O157" i="1" s="1"/>
  <c r="N33" i="1"/>
  <c r="O33" i="1" s="1"/>
  <c r="N183" i="1"/>
  <c r="O183" i="1" s="1"/>
  <c r="N236" i="1"/>
  <c r="O236" i="1" s="1"/>
  <c r="M243" i="1"/>
  <c r="O243" i="1" s="1"/>
  <c r="N202" i="1"/>
  <c r="O202" i="1" s="1"/>
  <c r="N85" i="1"/>
  <c r="O85" i="1" s="1"/>
  <c r="N158" i="1"/>
  <c r="O158" i="1" s="1"/>
  <c r="N95" i="1"/>
  <c r="N226" i="1"/>
  <c r="O226" i="1" s="1"/>
  <c r="N166" i="1"/>
  <c r="O166" i="1" s="1"/>
  <c r="N140" i="1"/>
  <c r="O140" i="1" s="1"/>
  <c r="N167" i="1"/>
  <c r="O167" i="1" s="1"/>
  <c r="N210" i="1"/>
  <c r="O210" i="1" s="1"/>
  <c r="N149" i="1"/>
  <c r="O149" i="1" s="1"/>
  <c r="N232" i="1"/>
  <c r="N105" i="1"/>
  <c r="O105" i="1" s="1"/>
  <c r="N143" i="1"/>
  <c r="O143" i="1" s="1"/>
  <c r="N67" i="1"/>
  <c r="O67" i="1" s="1"/>
  <c r="N23" i="1"/>
  <c r="O23" i="1" s="1"/>
  <c r="N211" i="1"/>
  <c r="O211" i="1" s="1"/>
  <c r="N241" i="1"/>
  <c r="O241" i="1" s="1"/>
  <c r="N201" i="1"/>
  <c r="O201" i="1" s="1"/>
  <c r="N42" i="1"/>
  <c r="N8" i="1"/>
  <c r="M44" i="1"/>
  <c r="M97" i="1"/>
  <c r="M203" i="1"/>
  <c r="N238" i="1"/>
  <c r="O238" i="1" s="1"/>
  <c r="N96" i="1"/>
  <c r="O96" i="1" s="1"/>
  <c r="N154" i="1"/>
  <c r="N182" i="1"/>
  <c r="O182" i="1" s="1"/>
  <c r="N216" i="1"/>
  <c r="O216" i="1" s="1"/>
  <c r="N55" i="1"/>
  <c r="N94" i="1"/>
  <c r="O94" i="1" s="1"/>
  <c r="N203" i="1"/>
  <c r="N164" i="1"/>
  <c r="O164" i="1" s="1"/>
  <c r="N30" i="1"/>
  <c r="O30" i="1" s="1"/>
  <c r="N93" i="1"/>
  <c r="O93" i="1" s="1"/>
  <c r="M32" i="1"/>
  <c r="O32" i="1" s="1"/>
  <c r="M113" i="1"/>
  <c r="O113" i="1" s="1"/>
  <c r="O86" i="1"/>
  <c r="N65" i="1"/>
  <c r="O65" i="1" s="1"/>
  <c r="N175" i="1"/>
  <c r="N97" i="1"/>
  <c r="N44" i="1"/>
  <c r="O44" i="1" s="1"/>
  <c r="M180" i="1"/>
  <c r="M137" i="1"/>
  <c r="O137" i="1" s="1"/>
  <c r="M234" i="1"/>
  <c r="M39" i="1"/>
  <c r="O39" i="1" s="1"/>
  <c r="M28" i="1"/>
  <c r="O28" i="1" s="1"/>
  <c r="N270" i="1"/>
  <c r="O270" i="1" s="1"/>
  <c r="N234" i="1"/>
  <c r="N196" i="1"/>
  <c r="N57" i="1"/>
  <c r="O57" i="1" s="1"/>
  <c r="N112" i="1"/>
  <c r="O112" i="1" s="1"/>
  <c r="N141" i="1"/>
  <c r="O141" i="1" s="1"/>
  <c r="N146" i="1"/>
  <c r="O146" i="1" s="1"/>
  <c r="M142" i="1"/>
  <c r="O142" i="1" s="1"/>
  <c r="N220" i="1"/>
  <c r="O220" i="1" s="1"/>
  <c r="N208" i="1"/>
  <c r="O208" i="1" s="1"/>
  <c r="M40" i="1"/>
  <c r="N194" i="1"/>
  <c r="O194" i="1" s="1"/>
  <c r="N24" i="1"/>
  <c r="O24" i="1" s="1"/>
  <c r="N218" i="1"/>
  <c r="O218" i="1" s="1"/>
  <c r="N192" i="1"/>
  <c r="O192" i="1" s="1"/>
  <c r="N74" i="1"/>
  <c r="O74" i="1" s="1"/>
  <c r="N233" i="1"/>
  <c r="O233" i="1" s="1"/>
  <c r="M271" i="1"/>
  <c r="N235" i="1"/>
  <c r="O235" i="1" s="1"/>
  <c r="N40" i="1"/>
  <c r="O40" i="1" s="1"/>
  <c r="N51" i="1"/>
  <c r="O51" i="1" s="1"/>
  <c r="O43" i="1"/>
  <c r="N190" i="1"/>
  <c r="O190" i="1" s="1"/>
  <c r="N153" i="1"/>
  <c r="O153" i="1" s="1"/>
  <c r="N108" i="1"/>
  <c r="O108" i="1" s="1"/>
  <c r="N136" i="1"/>
  <c r="O136" i="1" s="1"/>
  <c r="N155" i="1"/>
  <c r="O155" i="1" s="1"/>
  <c r="N213" i="1"/>
  <c r="N71" i="1"/>
  <c r="O71" i="1" s="1"/>
  <c r="N49" i="1"/>
  <c r="O49" i="1" s="1"/>
  <c r="N215" i="1"/>
  <c r="O215" i="1" s="1"/>
  <c r="N209" i="1"/>
  <c r="O209" i="1" s="1"/>
  <c r="N72" i="1"/>
  <c r="O72" i="1" s="1"/>
  <c r="M29" i="1"/>
  <c r="M168" i="1"/>
  <c r="O168" i="1" s="1"/>
  <c r="O232" i="1"/>
  <c r="L180" i="1"/>
  <c r="L234" i="1"/>
  <c r="L243" i="1"/>
  <c r="L238" i="1"/>
  <c r="L207" i="1"/>
  <c r="O55" i="1"/>
  <c r="L37" i="1"/>
  <c r="L142" i="1"/>
  <c r="O68" i="1"/>
  <c r="L270" i="1"/>
  <c r="L233" i="1"/>
  <c r="L79" i="1"/>
  <c r="L194" i="1"/>
  <c r="L271" i="1"/>
  <c r="O196" i="1"/>
  <c r="O8" i="1"/>
  <c r="O271" i="1"/>
  <c r="O272" i="1" s="1"/>
  <c r="M272" i="1"/>
  <c r="L49" i="1"/>
  <c r="O175" i="1"/>
  <c r="N176" i="1"/>
  <c r="O97" i="1"/>
  <c r="O203" i="1"/>
  <c r="N25" i="1"/>
  <c r="O25" i="1" s="1"/>
  <c r="L144" i="1"/>
  <c r="N144" i="1"/>
  <c r="O144" i="1" s="1"/>
  <c r="L199" i="1"/>
  <c r="N199" i="1"/>
  <c r="O199" i="1" s="1"/>
  <c r="M217" i="1"/>
  <c r="O217" i="1" s="1"/>
  <c r="N160" i="1"/>
  <c r="O160" i="1" s="1"/>
  <c r="M46" i="1"/>
  <c r="O46" i="1" s="1"/>
  <c r="M213" i="1"/>
  <c r="O213" i="1" s="1"/>
  <c r="N92" i="1"/>
  <c r="O92" i="1" s="1"/>
  <c r="N179" i="1"/>
  <c r="O179" i="1" s="1"/>
  <c r="N193" i="1"/>
  <c r="O193" i="1" s="1"/>
  <c r="N207" i="1"/>
  <c r="O207" i="1" s="1"/>
  <c r="L54" i="1"/>
  <c r="M54" i="1"/>
  <c r="N109" i="1"/>
  <c r="O109" i="1" s="1"/>
  <c r="N212" i="1"/>
  <c r="O212" i="1" s="1"/>
  <c r="M58" i="1"/>
  <c r="O58" i="1" s="1"/>
  <c r="L45" i="1"/>
  <c r="M45" i="1"/>
  <c r="L221" i="1"/>
  <c r="N221" i="1"/>
  <c r="O221" i="1" s="1"/>
  <c r="N152" i="1"/>
  <c r="O152" i="1" s="1"/>
  <c r="L70" i="1"/>
  <c r="M70" i="1"/>
  <c r="O70" i="1" s="1"/>
  <c r="M147" i="1"/>
  <c r="O147" i="1" s="1"/>
  <c r="N206" i="1"/>
  <c r="O206" i="1" s="1"/>
  <c r="O29" i="1"/>
  <c r="M42" i="1"/>
  <c r="O42" i="1" s="1"/>
  <c r="M95" i="1"/>
  <c r="O95" i="1" s="1"/>
  <c r="M154" i="1"/>
  <c r="O154" i="1" s="1"/>
  <c r="N37" i="1"/>
  <c r="O37" i="1" s="1"/>
  <c r="O234" i="1"/>
  <c r="O180" i="1"/>
  <c r="L215" i="1"/>
  <c r="L206" i="1"/>
  <c r="L147" i="1"/>
  <c r="L92" i="1"/>
  <c r="L46" i="1"/>
  <c r="L29" i="1"/>
  <c r="L217" i="1"/>
  <c r="L25" i="1"/>
  <c r="L168" i="1"/>
  <c r="O12" i="1"/>
  <c r="L58" i="1"/>
  <c r="O10" i="1"/>
  <c r="L32" i="1"/>
  <c r="L193" i="1"/>
  <c r="L44" i="1"/>
  <c r="L212" i="1"/>
  <c r="L51" i="1"/>
  <c r="L39" i="1"/>
  <c r="L28" i="1"/>
  <c r="L30" i="1"/>
  <c r="L141" i="1"/>
  <c r="L218" i="1"/>
  <c r="L57" i="1"/>
  <c r="L109" i="1"/>
  <c r="L8" i="1"/>
  <c r="L137" i="1"/>
  <c r="O9" i="1"/>
  <c r="L111" i="1"/>
  <c r="L175" i="1"/>
  <c r="L93" i="1"/>
  <c r="L95" i="1"/>
  <c r="L80" i="1"/>
  <c r="L158" i="1"/>
  <c r="L203" i="1"/>
  <c r="L152" i="1"/>
  <c r="L164" i="1"/>
  <c r="L66" i="1"/>
  <c r="L97" i="1"/>
  <c r="L42" i="1"/>
  <c r="L160" i="1"/>
  <c r="L210" i="1"/>
  <c r="L40" i="1"/>
  <c r="L73" i="1"/>
  <c r="L268" i="1"/>
  <c r="L113" i="1"/>
  <c r="L108" i="1"/>
  <c r="L156" i="1"/>
  <c r="L56" i="1"/>
  <c r="L205" i="1"/>
  <c r="M26" i="1"/>
  <c r="L76" i="1"/>
  <c r="L237" i="1"/>
  <c r="M13" i="1"/>
  <c r="L267" i="1"/>
  <c r="L208" i="1"/>
  <c r="L222" i="1"/>
  <c r="L186" i="1"/>
  <c r="L201" i="1"/>
  <c r="L229" i="1"/>
  <c r="L179" i="1"/>
  <c r="L94" i="1"/>
  <c r="L167" i="1"/>
  <c r="L81" i="1"/>
  <c r="L146" i="1"/>
  <c r="L241" i="1"/>
  <c r="L211" i="1"/>
  <c r="L75" i="1"/>
  <c r="L24" i="1"/>
  <c r="L96" i="1"/>
  <c r="L231" i="1"/>
  <c r="L33" i="1"/>
  <c r="L74" i="1"/>
  <c r="L72" i="1"/>
  <c r="L55" i="1"/>
  <c r="L77" i="1"/>
  <c r="L67" i="1"/>
  <c r="L23" i="1"/>
  <c r="L43" i="1"/>
  <c r="L65" i="1"/>
  <c r="L85" i="1"/>
  <c r="L71" i="1"/>
  <c r="L78" i="1"/>
  <c r="L197" i="1"/>
  <c r="L202" i="1"/>
  <c r="L112" i="1"/>
  <c r="L140" i="1"/>
  <c r="L239" i="1"/>
  <c r="L183" i="1"/>
  <c r="L154" i="1"/>
  <c r="L219" i="1"/>
  <c r="L235" i="1"/>
  <c r="L155" i="1"/>
  <c r="L209" i="1"/>
  <c r="L139" i="1"/>
  <c r="L149" i="1"/>
  <c r="L157" i="1"/>
  <c r="L187" i="1"/>
  <c r="L213" i="1"/>
  <c r="L196" i="1"/>
  <c r="L166" i="1"/>
  <c r="L192" i="1"/>
  <c r="L105" i="1"/>
  <c r="L143" i="1"/>
  <c r="L216" i="1"/>
  <c r="L236" i="1"/>
  <c r="L138" i="1"/>
  <c r="L214" i="1"/>
  <c r="L220" i="1"/>
  <c r="L226" i="1"/>
  <c r="L232" i="1"/>
  <c r="L182" i="1"/>
  <c r="L136" i="1"/>
  <c r="L242" i="1"/>
  <c r="L190" i="1"/>
  <c r="L204" i="1"/>
  <c r="L153" i="1"/>
  <c r="O176" i="1" l="1"/>
  <c r="O54" i="1"/>
  <c r="O103" i="1"/>
  <c r="M227" i="1"/>
  <c r="N103" i="1"/>
  <c r="M59" i="1"/>
  <c r="O45" i="1"/>
  <c r="O47" i="1" s="1"/>
  <c r="M47" i="1"/>
  <c r="M68" i="1"/>
  <c r="M34" i="1"/>
  <c r="N47" i="1"/>
  <c r="M103" i="1"/>
  <c r="O34" i="1"/>
  <c r="N34" i="1"/>
  <c r="M134" i="1"/>
  <c r="M170" i="1"/>
  <c r="N272" i="1"/>
  <c r="M83" i="1"/>
  <c r="N13" i="1"/>
  <c r="N68" i="1"/>
  <c r="N59" i="1"/>
  <c r="O13" i="1"/>
  <c r="O83" i="1"/>
  <c r="M89" i="1"/>
  <c r="N83" i="1"/>
  <c r="N89" i="1"/>
  <c r="N26" i="1"/>
  <c r="N227" i="1"/>
  <c r="M176" i="1"/>
  <c r="N134" i="1"/>
  <c r="N150" i="1"/>
  <c r="M150" i="1"/>
  <c r="N170" i="1"/>
  <c r="N244" i="1"/>
  <c r="M244" i="1"/>
  <c r="N274" i="1" l="1"/>
  <c r="M274" i="1"/>
  <c r="O227" i="1"/>
  <c r="O170" i="1"/>
  <c r="O59" i="1"/>
  <c r="O26" i="1"/>
  <c r="O89" i="1"/>
  <c r="O150" i="1"/>
  <c r="O244" i="1"/>
  <c r="O134" i="1"/>
  <c r="O274" i="1" l="1"/>
</calcChain>
</file>

<file path=xl/comments1.xml><?xml version="1.0" encoding="utf-8"?>
<comments xmlns="http://schemas.openxmlformats.org/spreadsheetml/2006/main">
  <authors>
    <author>Edinara Veiga Dos Reis Reis</author>
  </authors>
  <commentList>
    <comment ref="E29" authorId="0">
      <text>
        <r>
          <rPr>
            <b/>
            <sz val="9"/>
            <color indexed="81"/>
            <rFont val="Tahoma"/>
            <charset val="1"/>
          </rPr>
          <t>Edinara Veiga Dos Reis Reis: saldo suprimido tendo em vista as alvenarias dos banheiros substituidas;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30" authorId="0">
      <text>
        <r>
          <rPr>
            <b/>
            <sz val="9"/>
            <color indexed="81"/>
            <rFont val="Tahoma"/>
            <charset val="1"/>
          </rPr>
          <t>Edinara Veiga Dos Reis Reis: saldo removido tendo em vista as divisórias de gesso para áreas úmidas necessárias;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<sst xmlns="http://schemas.openxmlformats.org/spreadsheetml/2006/main" count="1022" uniqueCount="715">
  <si>
    <t>ORÇAMENTO</t>
  </si>
  <si>
    <t>CUSTOS UNITÁRIOS</t>
  </si>
  <si>
    <t>CUSTOS UNITÁRIOS c/ BDI</t>
  </si>
  <si>
    <t>CUSTO TOTAL  c/ BDI</t>
  </si>
  <si>
    <t>Serviços Iniciais</t>
  </si>
  <si>
    <t>74209/001</t>
  </si>
  <si>
    <t>Placa de obra - pintada/fixada estrutura de madeira (2,00x1,25m)</t>
  </si>
  <si>
    <t>m²</t>
  </si>
  <si>
    <t>Container p/ escritório (com sanitário)</t>
  </si>
  <si>
    <t>12,00</t>
  </si>
  <si>
    <t>mês</t>
  </si>
  <si>
    <t>15,00</t>
  </si>
  <si>
    <t>496,78</t>
  </si>
  <si>
    <t>Entrada definitiva de energia 1 consumidor trifásico 100A  - padrão RGE</t>
  </si>
  <si>
    <t>1,00</t>
  </si>
  <si>
    <t>un</t>
  </si>
  <si>
    <t>m³</t>
  </si>
  <si>
    <t>Total do Grupo 1.0</t>
  </si>
  <si>
    <t>kg</t>
  </si>
  <si>
    <t>2,00</t>
  </si>
  <si>
    <t>DAER  3158</t>
  </si>
  <si>
    <t>Supraestrutura - Nível de Piso</t>
  </si>
  <si>
    <t>30,00</t>
  </si>
  <si>
    <t>47,00</t>
  </si>
  <si>
    <t>Impermeabilização</t>
  </si>
  <si>
    <t>367,98</t>
  </si>
  <si>
    <t>45,79</t>
  </si>
  <si>
    <t>Imperm. asfalto elastomérico, primer e poliéster flexível - laje sala atividades</t>
  </si>
  <si>
    <t>76,00</t>
  </si>
  <si>
    <t>Total do Grupo 7.0</t>
  </si>
  <si>
    <t>Paredes e Divisórias</t>
  </si>
  <si>
    <t>Alvenaria em blocos cerâmicos furados 9x19x39cm (sala ativ./det. consult)</t>
  </si>
  <si>
    <t>55,32</t>
  </si>
  <si>
    <t>Paredes em gesso acartonado, ench. em lã de rocha (perfil met. 90mm)</t>
  </si>
  <si>
    <t>626,13</t>
  </si>
  <si>
    <t>Divisórias em granito espessura 2,0cm</t>
  </si>
  <si>
    <t>16,46</t>
  </si>
  <si>
    <t>m</t>
  </si>
  <si>
    <t>Total do Grupo 8.0</t>
  </si>
  <si>
    <t>Cobertura</t>
  </si>
  <si>
    <t>61,95</t>
  </si>
  <si>
    <t>Tesoura inteira em aço - vão até 6,0m</t>
  </si>
  <si>
    <t>Tesoura inteira em aço - vão até 7,0m</t>
  </si>
  <si>
    <t>4,00</t>
  </si>
  <si>
    <t>Tesoura inteira em aço - vão até 9,0m</t>
  </si>
  <si>
    <t>6,00</t>
  </si>
  <si>
    <t>Tesoura inteira em aço - vão até 10,0m</t>
  </si>
  <si>
    <t>10,00</t>
  </si>
  <si>
    <t>Trama de aço composta de terças para telha metálica</t>
  </si>
  <si>
    <t>660,34</t>
  </si>
  <si>
    <t>Cobertura com  telhas metálicas e = 0,5mm</t>
  </si>
  <si>
    <t>Calha metálica corte 60</t>
  </si>
  <si>
    <t>136,01</t>
  </si>
  <si>
    <t>Algeroz metálico corte 40</t>
  </si>
  <si>
    <t>101,98</t>
  </si>
  <si>
    <t>Rufo  metálico corte 25</t>
  </si>
  <si>
    <t>238,26</t>
  </si>
  <si>
    <t>Total do Grupo 9.0</t>
  </si>
  <si>
    <t>Pavimentação</t>
  </si>
  <si>
    <t>Regularização de contrapiso (+/- 3,0cm)</t>
  </si>
  <si>
    <t>710,44</t>
  </si>
  <si>
    <t>Piso porcelanato 80x80cm</t>
  </si>
  <si>
    <t>493,15</t>
  </si>
  <si>
    <t>Piso porcelanato 20x120cm</t>
  </si>
  <si>
    <t>130,14</t>
  </si>
  <si>
    <t>Piso vinílico em réguas</t>
  </si>
  <si>
    <t>87,15</t>
  </si>
  <si>
    <t>Rodapé poliestireno 10,0cm</t>
  </si>
  <si>
    <t>432,49</t>
  </si>
  <si>
    <t>13,42</t>
  </si>
  <si>
    <t>134,29</t>
  </si>
  <si>
    <t>Piso cerâmico 40x40cm</t>
  </si>
  <si>
    <t>11,49</t>
  </si>
  <si>
    <t>Basalto levigado natural 60x60cm</t>
  </si>
  <si>
    <t>203,36</t>
  </si>
  <si>
    <t>Soleira de basalto (acessos)</t>
  </si>
  <si>
    <t>17,40</t>
  </si>
  <si>
    <t>Total do Grupo 10.0</t>
  </si>
  <si>
    <t>Revestimento</t>
  </si>
  <si>
    <t>Chapisco</t>
  </si>
  <si>
    <t>2.201,97</t>
  </si>
  <si>
    <t>Emboço</t>
  </si>
  <si>
    <t>265,92</t>
  </si>
  <si>
    <t>Massa única</t>
  </si>
  <si>
    <t>2.004,38</t>
  </si>
  <si>
    <t>21,30</t>
  </si>
  <si>
    <t>Revestimento cerâmico 30x60cm</t>
  </si>
  <si>
    <t>375,23</t>
  </si>
  <si>
    <t>Forro em chapa de gesso acartonado</t>
  </si>
  <si>
    <t>662,60</t>
  </si>
  <si>
    <t>Massa corrida</t>
  </si>
  <si>
    <t>2.238,67</t>
  </si>
  <si>
    <t>Soleira de basalto polido  (rampa funcionários - mureta)</t>
  </si>
  <si>
    <t>37,55</t>
  </si>
  <si>
    <t>Total do Grupo 11.0</t>
  </si>
  <si>
    <t>Esquadrias</t>
  </si>
  <si>
    <t>Portas venezianas de alumínio (acesso/ reserv./ porão/ compres./ resíduos)</t>
  </si>
  <si>
    <t>18,42</t>
  </si>
  <si>
    <t>90849 + 90830</t>
  </si>
  <si>
    <t>Porta interna em madeira semi-oca 80x210cm completa</t>
  </si>
  <si>
    <t>3,00</t>
  </si>
  <si>
    <t>90850 + 90830</t>
  </si>
  <si>
    <t>Porta interna em madeira semi-oca 90x210cm completa</t>
  </si>
  <si>
    <t>27,00</t>
  </si>
  <si>
    <t>Porta interna em madeira semi-oca 120x210cm com  visor completa</t>
  </si>
  <si>
    <t>Esquadrias de alumínio com  tela milimetrica (grafite fosco)</t>
  </si>
  <si>
    <t>196,07</t>
  </si>
  <si>
    <t>Vidro liso 5,0mm</t>
  </si>
  <si>
    <t>190,47</t>
  </si>
  <si>
    <t>Vidro canelado 5,0mm (vestiários)</t>
  </si>
  <si>
    <t>5,60</t>
  </si>
  <si>
    <t>21,12</t>
  </si>
  <si>
    <t>Vidro temperado/ laminado (5+5)  fixo</t>
  </si>
  <si>
    <t>17,60</t>
  </si>
  <si>
    <t>Porta de vidro temperado/ laminado branco intra vidros (5+5)  90x190cm</t>
  </si>
  <si>
    <t>Porta de vidro temperado/ laminado branco intra vidros (5+5)  80x190cm</t>
  </si>
  <si>
    <t>Porta de vidro temperado/ laminado branco intra vidros (5+5)  70x190cm</t>
  </si>
  <si>
    <t>Pingadeira de basalto cinza lustrado</t>
  </si>
  <si>
    <t>55,20</t>
  </si>
  <si>
    <t>Total do Grupo 12.0</t>
  </si>
  <si>
    <t>Pinturas</t>
  </si>
  <si>
    <t>Selador paredes internas/externa (inclus. gesso)</t>
  </si>
  <si>
    <t>4.243,04</t>
  </si>
  <si>
    <t>Pintua acrílica (interna/ externa/ laje/ gesso)</t>
  </si>
  <si>
    <t>Pintura esmate - madeira (portas)</t>
  </si>
  <si>
    <t>123,48</t>
  </si>
  <si>
    <t>Pintura esmate - metal (pergolado/ cercamento)</t>
  </si>
  <si>
    <t>400,46</t>
  </si>
  <si>
    <t>Total do Grupo 13.0</t>
  </si>
  <si>
    <t>Instalações Pluviais</t>
  </si>
  <si>
    <t>7,00</t>
  </si>
  <si>
    <t>Caixa de inspeção 80x80cm c/ tampa (h=1,00m)</t>
  </si>
  <si>
    <t>9,00</t>
  </si>
  <si>
    <t>Tubo de queda pluvial PVC DN 100mm</t>
  </si>
  <si>
    <t>100,90</t>
  </si>
  <si>
    <t>Tubo de queda pluvial PVC DN 50mm (limpeza reserv.)</t>
  </si>
  <si>
    <t>Tubo PVC rígido  DN 40mm (condutor horizontal)</t>
  </si>
  <si>
    <t>29,30</t>
  </si>
  <si>
    <t>Tubo PVC rígido  DN 100mm (condutor horizontal)</t>
  </si>
  <si>
    <t>46,80</t>
  </si>
  <si>
    <t>Tubo PVC rígido  DN 150mm (condutor horizontal)</t>
  </si>
  <si>
    <t>50,50</t>
  </si>
  <si>
    <t>Tubo concreto ponta bolsa DN 300mm (condutor horizontal)</t>
  </si>
  <si>
    <t>70,71</t>
  </si>
  <si>
    <t>130,80</t>
  </si>
  <si>
    <t>Dreno ar condicionado DN 25mm</t>
  </si>
  <si>
    <t>158,40</t>
  </si>
  <si>
    <t>Tubulação de cobre para compressores - ODONTO (curvas longas)</t>
  </si>
  <si>
    <t>36,00</t>
  </si>
  <si>
    <t>Total do Grupo 14.0</t>
  </si>
  <si>
    <t>Instalações Cloacais</t>
  </si>
  <si>
    <t>Tubo PVC série normal DN 40mm</t>
  </si>
  <si>
    <t>53,20</t>
  </si>
  <si>
    <t>Tubo PVC série normal DN 50mm</t>
  </si>
  <si>
    <t>Tubo PVC série normal DN 75mm</t>
  </si>
  <si>
    <t>Tubo PVC série normal DN 100mm</t>
  </si>
  <si>
    <t>161,40</t>
  </si>
  <si>
    <t>17,00</t>
  </si>
  <si>
    <t>Caixa sifonada DN 150</t>
  </si>
  <si>
    <t>11,00</t>
  </si>
  <si>
    <t>Ralo sifonado DN 100</t>
  </si>
  <si>
    <t>Caixa de gordura DN 400mm</t>
  </si>
  <si>
    <t>Fossa séptica pré moldada V = 5,36m³</t>
  </si>
  <si>
    <t>Filtro anaeróbio pré moldado V = 5,30m³ (incluso brita)</t>
  </si>
  <si>
    <t>Chaminé de inspeção ø600mm com  tampa em concreto</t>
  </si>
  <si>
    <t>Impermeabilização interna de fossa e filtro com  hidroasfalto - 02 demãos</t>
  </si>
  <si>
    <t>20,72</t>
  </si>
  <si>
    <t>Tubo PVC série normal DN 150mm (calha vertedoura/ inspeção)</t>
  </si>
  <si>
    <t>5,50</t>
  </si>
  <si>
    <t>Escavação mecânica</t>
  </si>
  <si>
    <t>33,95</t>
  </si>
  <si>
    <t>Total do Grupo 15.0</t>
  </si>
  <si>
    <t>Instalações Hidraulicas</t>
  </si>
  <si>
    <t>Reservatório de polietileno 2000 litros</t>
  </si>
  <si>
    <t>Tubo PVC rígido  soldável DN 20mm - ramal de entrada</t>
  </si>
  <si>
    <t>Tubo PVC rígido  soldável DN 32mm - reservatório</t>
  </si>
  <si>
    <t>9,60</t>
  </si>
  <si>
    <t>Tubo PVC rígido  soldável DN 50mm - reservatório</t>
  </si>
  <si>
    <t>9,40</t>
  </si>
  <si>
    <t>Registro de esfera em PVC DN 20mm - reservatório</t>
  </si>
  <si>
    <t>Registro de esfera em PVC DN 32mm - reservatório</t>
  </si>
  <si>
    <t>Registro de esfera em PVC DN 50mm - reservatório</t>
  </si>
  <si>
    <t>Tubo PVC rígido  soldável DN 50mm - barrilete</t>
  </si>
  <si>
    <t>54,20</t>
  </si>
  <si>
    <t>Tubo PVC rígido  soldável DN 40mm - distribuição</t>
  </si>
  <si>
    <t>20,40</t>
  </si>
  <si>
    <t>Tubo PVC rígido  soldável DN 25mm - distribuição</t>
  </si>
  <si>
    <t>287,90</t>
  </si>
  <si>
    <t>Registro gaveta canopla cromada DN 25mm (1")</t>
  </si>
  <si>
    <t>24,00</t>
  </si>
  <si>
    <t>Registro gaveta canopla cromada DN 40mm (1")</t>
  </si>
  <si>
    <t>Registro de pressão canopla cromada DN 25mm (1")</t>
  </si>
  <si>
    <t>Valvula de descarga acabamento cromado DN 40mm</t>
  </si>
  <si>
    <t>Total do Grupo 16.0</t>
  </si>
  <si>
    <t>Equipamentos</t>
  </si>
  <si>
    <t>Guarda corpo em tubo  de aço galvanizado</t>
  </si>
  <si>
    <t>43,40</t>
  </si>
  <si>
    <t>Corrimão em tubo  de aço inóx</t>
  </si>
  <si>
    <t>34,32</t>
  </si>
  <si>
    <t>Bate-macas (corredores/ consultórios/ cadeiras)</t>
  </si>
  <si>
    <t>98,75</t>
  </si>
  <si>
    <t>Barra de apoio em aço inóx 70,0cm</t>
  </si>
  <si>
    <t>Barra de apoio em aço inóx 80,0cm</t>
  </si>
  <si>
    <t>18,00</t>
  </si>
  <si>
    <t>Vaso sanitário com  caixa acoplada completo</t>
  </si>
  <si>
    <t>Lavatório em aço inóx</t>
  </si>
  <si>
    <t>Bancada em granito com  cuba simples</t>
  </si>
  <si>
    <t>Bancada em granito com  cuba dupla</t>
  </si>
  <si>
    <t>5,00</t>
  </si>
  <si>
    <t>Tanque de louça com  coluna 30 litros</t>
  </si>
  <si>
    <t>Sifão tipo garrafa em metal cromado</t>
  </si>
  <si>
    <t>Torneira cromada de parede</t>
  </si>
  <si>
    <t>35,00</t>
  </si>
  <si>
    <t>Espelho de cristal 4,0mm fixo com  parafusos cromados</t>
  </si>
  <si>
    <t>12,96</t>
  </si>
  <si>
    <t>22,00</t>
  </si>
  <si>
    <t>26,00</t>
  </si>
  <si>
    <t>Instalações de Ar Condicionado</t>
  </si>
  <si>
    <t>Linha de cobre ar condicionado (9.000btus) - split</t>
  </si>
  <si>
    <t>45,00</t>
  </si>
  <si>
    <t>Linha de cobre ar condicionado (36.000btus) - casset</t>
  </si>
  <si>
    <t>16,00</t>
  </si>
  <si>
    <t>Instalações Elétricas</t>
  </si>
  <si>
    <t>Quadro distribuição metálico de embutir 16 disj. barramento trifásico 50A (neutro/</t>
  </si>
  <si>
    <t>Sensor de presença de teto 220  V-1000 W</t>
  </si>
  <si>
    <t>Fotocélula sobrepor 220V</t>
  </si>
  <si>
    <t>Interruptor simples + tomada  (3P+T) 10A/ 250V</t>
  </si>
  <si>
    <t>Interruptor simples 10A/ 250V</t>
  </si>
  <si>
    <t>Interruptor duplo 10A/ 250V</t>
  </si>
  <si>
    <t>Tomada simples baixa 10A/ 250V  (3P+T)</t>
  </si>
  <si>
    <t>39,00</t>
  </si>
  <si>
    <t>Tomada simples média 10A/ 250V  (3P+T)</t>
  </si>
  <si>
    <t>13,00</t>
  </si>
  <si>
    <t>Tomada simples média 20A/ 250V  (3P+T)</t>
  </si>
  <si>
    <t>Tomada simples alta 10A/ 250V  (3P+T)</t>
  </si>
  <si>
    <t>Tomada simples alta 20A/ 250V  (3P+T)</t>
  </si>
  <si>
    <t>Tomada dupla baixa 10A/ 250V  (3P+T)</t>
  </si>
  <si>
    <t>Caixa de passagem em PVC 10x10cm (sobrepor/ embutir) com  tampa metálica</t>
  </si>
  <si>
    <t>23,00</t>
  </si>
  <si>
    <t>Luminária tipo tartaruga externa - lâmpada de led</t>
  </si>
  <si>
    <t>49,00</t>
  </si>
  <si>
    <t>Plafon Led embutir 18W  220V</t>
  </si>
  <si>
    <t>146,00</t>
  </si>
  <si>
    <t>Eletroduto PEAD DN 32mm (1")</t>
  </si>
  <si>
    <t>100,00</t>
  </si>
  <si>
    <t>Eletroduto PEAD DN 50mm (1.1/2")</t>
  </si>
  <si>
    <t>Eletroduto flexivel corrugado reforçado DN 25mm (3/4")</t>
  </si>
  <si>
    <t>800,00</t>
  </si>
  <si>
    <t>Eletroduto flexivel corrugado reforçado DN 32mm (1")</t>
  </si>
  <si>
    <t>50,00</t>
  </si>
  <si>
    <t>Eletrocalha metálica 100x50mm perfurada com  tampa/ conexões e fixação</t>
  </si>
  <si>
    <t>72,00</t>
  </si>
  <si>
    <t>Cabo flexível BWF 0,75mm² antichama 450/  750V</t>
  </si>
  <si>
    <t>Cabo flexível BWF   2,5mm² antichama 450/  750V</t>
  </si>
  <si>
    <t>7.000,00</t>
  </si>
  <si>
    <t>Cabo flexível BWF   4,0mm² antichama 450/  750V</t>
  </si>
  <si>
    <t>200,00</t>
  </si>
  <si>
    <t>Cabo flexível BWF   6,0mm² antichama 450/  750V</t>
  </si>
  <si>
    <t>260,00</t>
  </si>
  <si>
    <t>Cabo flexível HEPR 4,0mm² antichama 0,6/1,0KV</t>
  </si>
  <si>
    <t>120,00</t>
  </si>
  <si>
    <t>Cabo flexível HEPR 6,0mm² antichama 0,6/1,0KV</t>
  </si>
  <si>
    <t>350,00</t>
  </si>
  <si>
    <t>Cabo flexível HEPR 16,0mm² antichama 0,6/1,0KV</t>
  </si>
  <si>
    <t>Cabo flexível HEPR 35,0mm² antichama 0,6/1,0KV</t>
  </si>
  <si>
    <t>Disjuntor termomagnético monopolar DIN 10A 220V</t>
  </si>
  <si>
    <t>Disjuntor termomagnético monopolar DIN 16A 220V</t>
  </si>
  <si>
    <t>Disjuntor termomagnético monopolar DIN 20A 220V</t>
  </si>
  <si>
    <t>Disjuntor termomagnético monopolar DIN 32A 220V</t>
  </si>
  <si>
    <t>8,00</t>
  </si>
  <si>
    <t>Disjuntor termomagnético tripolar DIN 25A 220V</t>
  </si>
  <si>
    <t>Disjuntor termomagnético tripolar DIN 32A 220V</t>
  </si>
  <si>
    <t>Disjuntor termomagnético tripolar DIN 50A 220V</t>
  </si>
  <si>
    <t>Disjuntor termomagnético tripolar DIN 63A 220V</t>
  </si>
  <si>
    <t>Disjuntor termomagnético tripolar DIN 100A  220V</t>
  </si>
  <si>
    <t>DR 25A 30mA  bipolar</t>
  </si>
  <si>
    <t>DR 25A 40mA  bipolar</t>
  </si>
  <si>
    <t>DPS 275V  25kA</t>
  </si>
  <si>
    <t>Exaustor</t>
  </si>
  <si>
    <t>Instalações Telefônicas e Lógica</t>
  </si>
  <si>
    <t>Tomada de rede RJ45</t>
  </si>
  <si>
    <t>65,00</t>
  </si>
  <si>
    <t>Cabo UTP-4P</t>
  </si>
  <si>
    <t>1.400,00</t>
  </si>
  <si>
    <t>Patch panel 24 portas - categoria 5E</t>
  </si>
  <si>
    <t>Patch panel 48 portas - categoria 5E</t>
  </si>
  <si>
    <t>Patch cord  2,5m - categoria 5e</t>
  </si>
  <si>
    <t>78,00</t>
  </si>
  <si>
    <t>Rack metálico fechado 40u</t>
  </si>
  <si>
    <t>Switch 24 portas, categoria 5e</t>
  </si>
  <si>
    <t>Quadro de Telefonia 400x400x120mm com  barra de aterramento</t>
  </si>
  <si>
    <t>Bloco  IDC com  bastidor 10 pares</t>
  </si>
  <si>
    <t>Cabo CI-50-30 Pares</t>
  </si>
  <si>
    <t>Cabo CTP-APL-50-10 Pares</t>
  </si>
  <si>
    <t>70,00</t>
  </si>
  <si>
    <t>Caixa tipo R1 - telefonia</t>
  </si>
  <si>
    <t>42,00</t>
  </si>
  <si>
    <t>Urbanismo e Serviços Finais</t>
  </si>
  <si>
    <t>Regularização/ limpeza manual de terreno</t>
  </si>
  <si>
    <t>1.027,42</t>
  </si>
  <si>
    <t>Meio-fio pré moldado</t>
  </si>
  <si>
    <t>125,40</t>
  </si>
  <si>
    <t>Lastro de pó de brita (5cm)</t>
  </si>
  <si>
    <t>51,37</t>
  </si>
  <si>
    <t>Bloco  de concreto HOLANDÊS 6,0cm - natural</t>
  </si>
  <si>
    <t>Grama em placas</t>
  </si>
  <si>
    <t>454,28</t>
  </si>
  <si>
    <t>Escavação mecânica de solo (grês 02 fiadas - cercamento)</t>
  </si>
  <si>
    <t>20,25</t>
  </si>
  <si>
    <t>Fundação rasa em bloco grês (02 fiadas atravessadas)</t>
  </si>
  <si>
    <t>Viga baldrame (22x30cm)</t>
  </si>
  <si>
    <t>9,90</t>
  </si>
  <si>
    <t>300,00</t>
  </si>
  <si>
    <t>Limpeza geral da obra</t>
  </si>
  <si>
    <t>761,97</t>
  </si>
  <si>
    <t>Total Geral do Orçamento</t>
  </si>
  <si>
    <t>Item</t>
  </si>
  <si>
    <t>Cód.SINAPI</t>
  </si>
  <si>
    <t>Descrição dos Serviços</t>
  </si>
  <si>
    <t>Quant.</t>
  </si>
  <si>
    <t>Unid.</t>
  </si>
  <si>
    <t>Material
(R$)</t>
  </si>
  <si>
    <t>M. O. (R$)</t>
  </si>
  <si>
    <t>TOTAL (R$)</t>
  </si>
  <si>
    <t>Imperm. com  emulsão asfáltica 2 demãos - h=1,0m (grês/ vigas 03 faces/ áreas molhadas)</t>
  </si>
  <si>
    <t>Imperm. manta asfáltica 02 camadas 3,0/  4,0mm (laje acesso e consultórios - nível térreo e cobertura)</t>
  </si>
  <si>
    <t>Quadro distribuição metálico de embutir 36 disj. barramento trifásico 100A (neutro/
terra)</t>
  </si>
  <si>
    <t>Luminária pétala (2 folhas), poste h=8,0m - lâmpada led 100W e fotocélula - incluso base 0,4x0,4x1,0m</t>
  </si>
  <si>
    <t>BDI</t>
  </si>
  <si>
    <t>Total do Grupo 19.0</t>
  </si>
  <si>
    <t>Total do Grupo 20.0</t>
  </si>
  <si>
    <t>Total do Grupo 21.0</t>
  </si>
  <si>
    <t>SALDO</t>
  </si>
  <si>
    <t>10.10</t>
  </si>
  <si>
    <t>1.1</t>
  </si>
  <si>
    <t>1.2</t>
  </si>
  <si>
    <t>1.3</t>
  </si>
  <si>
    <t>1.4</t>
  </si>
  <si>
    <t>7.1</t>
  </si>
  <si>
    <t>7.2</t>
  </si>
  <si>
    <t>7.3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</si>
  <si>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</si>
  <si>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</si>
  <si>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</si>
  <si>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</si>
  <si>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</si>
  <si>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</si>
  <si>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</si>
  <si>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</si>
  <si>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</si>
  <si>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</si>
  <si>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</si>
  <si>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</si>
  <si>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</si>
  <si>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</si>
  <si>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</si>
  <si>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</si>
  <si>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</si>
  <si>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</si>
  <si>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</si>
  <si>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</si>
  <si>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</si>
  <si>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</si>
  <si>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</si>
  <si>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</si>
  <si>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</si>
  <si>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</si>
  <si>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>11.1</t>
  </si>
  <si>
    <t>11.2</t>
  </si>
  <si>
    <t>11.3</t>
  </si>
  <si>
    <t>11.4</t>
  </si>
  <si>
    <t>11.5</t>
  </si>
  <si>
    <t>11.6</t>
  </si>
  <si>
    <t>11.7</t>
  </si>
  <si>
    <t>12.1</t>
  </si>
  <si>
    <t>12.2</t>
  </si>
  <si>
    <t>12.3</t>
  </si>
  <si>
    <t>12.4</t>
  </si>
  <si>
    <t>12.5</t>
  </si>
  <si>
    <t>12.6</t>
  </si>
  <si>
    <t>12.7</t>
  </si>
  <si>
    <t>12.8</t>
  </si>
  <si>
    <t>12.9</t>
  </si>
  <si>
    <t>12.10</t>
  </si>
  <si>
    <t>12.11</t>
  </si>
  <si>
    <t>12.12</t>
  </si>
  <si>
    <t>12.13</t>
  </si>
  <si>
    <t>13.1</t>
  </si>
  <si>
    <t>13.2</t>
  </si>
  <si>
    <t>13.3</t>
  </si>
  <si>
    <t>13.4</t>
  </si>
  <si>
    <t>14.1</t>
  </si>
  <si>
    <t>14.2</t>
  </si>
  <si>
    <t>14.3</t>
  </si>
  <si>
    <t>14.4</t>
  </si>
  <si>
    <t>14.5</t>
  </si>
  <si>
    <t>14.6</t>
  </si>
  <si>
    <t>14.7</t>
  </si>
  <si>
    <t>14.8</t>
  </si>
  <si>
    <t>14.9</t>
  </si>
  <si>
    <t>14.10</t>
  </si>
  <si>
    <t>14.11</t>
  </si>
  <si>
    <t>15.1</t>
  </si>
  <si>
    <t>15.2</t>
  </si>
  <si>
    <t>15.3</t>
  </si>
  <si>
    <t>15.4</t>
  </si>
  <si>
    <t>15.5</t>
  </si>
  <si>
    <t>15.6</t>
  </si>
  <si>
    <t>15.7</t>
  </si>
  <si>
    <t>15.8</t>
  </si>
  <si>
    <t>15.9</t>
  </si>
  <si>
    <t>15.10</t>
  </si>
  <si>
    <t>15.11</t>
  </si>
  <si>
    <t>15.12</t>
  </si>
  <si>
    <t>15.13</t>
  </si>
  <si>
    <t>15.14</t>
  </si>
  <si>
    <t>16.1</t>
  </si>
  <si>
    <t>16.2</t>
  </si>
  <si>
    <t>16.3</t>
  </si>
  <si>
    <t>16.4</t>
  </si>
  <si>
    <t>16.5</t>
  </si>
  <si>
    <t>16.6</t>
  </si>
  <si>
    <t>16.7</t>
  </si>
  <si>
    <t>16.8</t>
  </si>
  <si>
    <t>16.9</t>
  </si>
  <si>
    <t>16.10</t>
  </si>
  <si>
    <t>16.11</t>
  </si>
  <si>
    <t>16.12</t>
  </si>
  <si>
    <t>16.13</t>
  </si>
  <si>
    <t>16.14</t>
  </si>
  <si>
    <t>17.1</t>
  </si>
  <si>
    <t>17.2</t>
  </si>
  <si>
    <t>17.3</t>
  </si>
  <si>
    <t>17.4</t>
  </si>
  <si>
    <t>17.5</t>
  </si>
  <si>
    <t>17.6</t>
  </si>
  <si>
    <t>17.7</t>
  </si>
  <si>
    <t>17.8</t>
  </si>
  <si>
    <t>17.9</t>
  </si>
  <si>
    <t>17.10</t>
  </si>
  <si>
    <t>17.11</t>
  </si>
  <si>
    <t>17.12</t>
  </si>
  <si>
    <t>17.13</t>
  </si>
  <si>
    <t>17.14</t>
  </si>
  <si>
    <t>17.15</t>
  </si>
  <si>
    <t>17.16</t>
  </si>
  <si>
    <t>17.17</t>
  </si>
  <si>
    <t>17.18</t>
  </si>
  <si>
    <t>18.1</t>
  </si>
  <si>
    <t>18.2</t>
  </si>
  <si>
    <t>19.1</t>
  </si>
  <si>
    <t>19.2</t>
  </si>
  <si>
    <t>19.3</t>
  </si>
  <si>
    <t>19.4</t>
  </si>
  <si>
    <t>19.5</t>
  </si>
  <si>
    <t>19.6</t>
  </si>
  <si>
    <t>19.7</t>
  </si>
  <si>
    <t>19.8</t>
  </si>
  <si>
    <t>19.9</t>
  </si>
  <si>
    <t>19.10</t>
  </si>
  <si>
    <t>19.11</t>
  </si>
  <si>
    <t>19.12</t>
  </si>
  <si>
    <t>19.13</t>
  </si>
  <si>
    <t>19.14</t>
  </si>
  <si>
    <t>19.15</t>
  </si>
  <si>
    <t>19.16</t>
  </si>
  <si>
    <t>19.17</t>
  </si>
  <si>
    <t>19.18</t>
  </si>
  <si>
    <t>19.19</t>
  </si>
  <si>
    <t>19.20</t>
  </si>
  <si>
    <t>19.21</t>
  </si>
  <si>
    <t>19.22</t>
  </si>
  <si>
    <t>19.23</t>
  </si>
  <si>
    <t>19.24</t>
  </si>
  <si>
    <t>19.25</t>
  </si>
  <si>
    <t>19.26</t>
  </si>
  <si>
    <t>19.27</t>
  </si>
  <si>
    <t>19.28</t>
  </si>
  <si>
    <t>19.29</t>
  </si>
  <si>
    <t>19.30</t>
  </si>
  <si>
    <t>19.31</t>
  </si>
  <si>
    <t>19.32</t>
  </si>
  <si>
    <t>19.33</t>
  </si>
  <si>
    <t>19.34</t>
  </si>
  <si>
    <t>19.35</t>
  </si>
  <si>
    <t>19.36</t>
  </si>
  <si>
    <t>19.37</t>
  </si>
  <si>
    <t>19.38</t>
  </si>
  <si>
    <t>19.39</t>
  </si>
  <si>
    <t>19.40</t>
  </si>
  <si>
    <t>19.41</t>
  </si>
  <si>
    <t>19.42</t>
  </si>
  <si>
    <t>19.43</t>
  </si>
  <si>
    <t>19.44</t>
  </si>
  <si>
    <t>19.45</t>
  </si>
  <si>
    <t>19.46</t>
  </si>
  <si>
    <t>19.47</t>
  </si>
  <si>
    <t>19.48</t>
  </si>
  <si>
    <t>19.49</t>
  </si>
  <si>
    <t>20.1</t>
  </si>
  <si>
    <t>20.2</t>
  </si>
  <si>
    <t>20.3</t>
  </si>
  <si>
    <t>20.4</t>
  </si>
  <si>
    <t>20.5</t>
  </si>
  <si>
    <t>20.6</t>
  </si>
  <si>
    <t>20.7</t>
  </si>
  <si>
    <t>20.8</t>
  </si>
  <si>
    <t>20.9</t>
  </si>
  <si>
    <t>20.10</t>
  </si>
  <si>
    <t>20.11</t>
  </si>
  <si>
    <t>20.12</t>
  </si>
  <si>
    <t>20.13</t>
  </si>
  <si>
    <t>20.14</t>
  </si>
  <si>
    <t>20.15</t>
  </si>
  <si>
    <t>ORIGINAL</t>
  </si>
  <si>
    <t>Paredes em gesso acartonado reforçado, ench. em lã de rocha (perfil met. 90mm)</t>
  </si>
  <si>
    <t>Paredes em gesso acartonado RU - "gesso verde" reforçado, ench. em lã de rocha (perfil met. 90mm)</t>
  </si>
  <si>
    <t>14.12</t>
  </si>
  <si>
    <t>JOELHO 45 GRAUS, PVC, SERIE NORMAL, ESGOTO PREDIAL, DN 100 MM, JUNTA ELÁSTICA, FORNECIDO E INSTALADO EM RAMAL DE DESCARGA OU RAMAL DE ESGOTO SANITÁRIO. AF_12/2014</t>
  </si>
  <si>
    <t>JOELHO 45 GRAUS, PVC, SERIE NORMAL, ESGOTO PREDIAL, DN 75 MM, JUNTA ELÁSTICA, FORNECIDO E INSTALADO EM RAMAL DE DESCARGA OU RAMAL DE ESGOTO SANITÁRIO. AF_12/2014</t>
  </si>
  <si>
    <t>JOELHO 90 GRAUS, PVC, SERIE NORMAL, ESGOTO PREDIAL, DN 75 MM, JUNTA ELÁSTICA, FORNECIDO E INSTALADO EM RAMAL DE DESCARGA OU RAMAL DE ESGOTO SANITÁRIO. AF_12/2014</t>
  </si>
  <si>
    <t>15.15</t>
  </si>
  <si>
    <t>15.16</t>
  </si>
  <si>
    <t>15.17</t>
  </si>
  <si>
    <t>15.18</t>
  </si>
  <si>
    <t>15.19</t>
  </si>
  <si>
    <t>15.20</t>
  </si>
  <si>
    <t>15.21</t>
  </si>
  <si>
    <t>15.22</t>
  </si>
  <si>
    <t>15.23</t>
  </si>
  <si>
    <t>15.24</t>
  </si>
  <si>
    <t>15.25</t>
  </si>
  <si>
    <t>15.26</t>
  </si>
  <si>
    <t>15.27</t>
  </si>
  <si>
    <t>15.28</t>
  </si>
  <si>
    <t>15.29</t>
  </si>
  <si>
    <t>JOELHO 45 GRAUS, PVC, SERIE NORMAL, ESGOTO PREDIAL, DN 40 MM, JUNTA SOLDÁVEL, FORNECIDO E INSTALADO EM RAMAL DE DESCARGA OU RAMAL DE ESGOTO SANITÁRIO. AF_12/2014</t>
  </si>
  <si>
    <t>JOELHO 45 GRAUS, PVC, SERIE NORMAL, ESGOTO PREDIAL, DN 50 MM, JUNTA ELÁSTICA, FORNECIDO E INSTALADO EM RAMAL DE DESCARGA OU RAMAL DE ESGOTO SANITÁRIO. AF_12/2014</t>
  </si>
  <si>
    <t>JOELHO 90 GRAUS, PVC, SERIE NORMAL, ESGOTO PREDIAL, DN 100 MM, JUNTA ELÁSTICA, FORNECIDO E INSTALADO EM RAMAL DE DESCARGA OU RAMAL DE ESGOTO SANITÁRIO. AF_12/2014</t>
  </si>
  <si>
    <t>JOELHO 90 GRAUS, PVC, SERIE NORMAL, ESGOTO PREDIAL, DN 40 MM, JUNTA SOLDÁVEL, FORNECIDO E INSTALADO EM RAMAL DE DESCARGA OU RAMAL DE ESGOTO SANITÁRIO. AF_12/2014</t>
  </si>
  <si>
    <t>JOELHO 90 GRAUS, PVC, SERIE NORMAL, ESGOTO PREDIAL, DN 50 MM, JUNTA ELÁSTICA, FORNECIDO E INSTALADO EM RAMAL DE DESCARGA OU RAMAL DE ESGOTO SANITÁRIO. AF_12/2014</t>
  </si>
  <si>
    <t>JUNÇÃO SIMPLES, PVC, SERIE NORMAL, ESGOTO PREDIAL, DN 50 X 50 MM, JUNTA ELÁSTICA, FORNECIDO E INSTALADO EM PRUMADA DE ESGOTO SANITÁRIO OU VENTILAÇÃO. AF_12/2014</t>
  </si>
  <si>
    <t>JUNÇÃO SIMPLES, PVC, SERIE NORMAL, ESGOTO PREDIAL, DN 40 MM, JUNTA SOLDÁVEL, FORNECIDO E INSTALADO EM RAMAL DE DESCARGA OU RAMAL DE ESGOTO SANITÁRIO. AF_12/2014</t>
  </si>
  <si>
    <t>JUNÇÃO SIMPLES, PVC, SERIE NORMAL, ESGOTO PREDIAL, DN 50 X 50 MM, JUNTA ELÁSTICA, FORNECIDO E INSTALADO EM RAMAL DE DESCARGA OU RAMAL DE ESGOTO SANITÁRIO. AF_12/2014</t>
  </si>
  <si>
    <t>REDUÇÃO EXCÊNTRICA, PVC, SERIE R, ÁGUA PLUVIAL, DN 75 X 50 MM, JUNTA ELÁSTICA, FORNECIDO E INSTALADO EM RAMAL DE ENCAMINHAMENTO. AF_12/2014</t>
  </si>
  <si>
    <t>TE, PVC, SERIE NORMAL, ESGOTO PREDIAL, DN 100 X 100 MM, JUNTA ELÁSTICA, FORNECIDO E INSTALADO EM RAMAL DE DESCARGA OU RAMAL DE ESGOTO SANITÁRIO. AF_12/2014</t>
  </si>
  <si>
    <t>TE, PVC, SERIE NORMAL, ESGOTO PREDIAL, DN 40 X 40 MM, JUNTA SOLDÁVEL, FORNECIDO E INSTALADO EM RAMAL DE DESCARGA OU RAMAL DE ESGOTO SANITÁRIO. AF_12/2014</t>
  </si>
  <si>
    <t>TE, PVC, SERIE NORMAL, ESGOTO PREDIAL, DN 50 X 50 MM, JUNTA ELÁSTICA, FORNECIDO E INSTALADO EM RAMAL DE DESCARGA OU RAMAL DE ESGOTO SANITÁRIO. AF_12/2014</t>
  </si>
  <si>
    <t>TE, PVC, SERIE NORMAL, ESGOTO PREDIAL, DN 75 X 75 MM, JUNTA ELÁSTICA, FORNECIDO E INSTALADO EM RAMAL DE DESCARGA OU RAMAL DE ESGOTO SANITÁRIO. AF_12/2014</t>
  </si>
  <si>
    <t xml:space="preserve">un </t>
  </si>
  <si>
    <t>18.3</t>
  </si>
  <si>
    <t>18.4</t>
  </si>
  <si>
    <t>JOELHO 45 GRAUS, PVC, SOLDÁVEL, DN 25MM, INSTALADO EM RAMAL DE DISTRIBUIÇÃO DE ÁGUA - FORNECIMENTO E INSTALAÇÃO. AF_12/2014</t>
  </si>
  <si>
    <t>JOELHO 90 GRAUS, PVC, SOLDÁVEL, DN 25MM, INSTALADO EM RAMAL OU SUB-RAMAL DE ÁGUA - FORNECIMENTO E INSTALAÇÃO. AF_12/2014</t>
  </si>
  <si>
    <t>22.1</t>
  </si>
  <si>
    <t>22.2</t>
  </si>
  <si>
    <t>Total do Grupo 22.0</t>
  </si>
  <si>
    <t>Total do Grupo 23.0</t>
  </si>
  <si>
    <t>23.1</t>
  </si>
  <si>
    <t>23.2</t>
  </si>
  <si>
    <t>23.3</t>
  </si>
  <si>
    <t>23.4</t>
  </si>
  <si>
    <t>23.5</t>
  </si>
  <si>
    <t>Sistema de Proteção Contra Descargas Atmosféricas (SPDA)</t>
  </si>
  <si>
    <t>SUBSISTEMA CAPTOR - FORNECIMENTO E INSTALAÇÃO</t>
  </si>
  <si>
    <t>SUBSISTEMA DE DESCIDAS - FORNECIMENTO E INSTALAÇÃO</t>
  </si>
  <si>
    <t>SUBSISTEMA DE ATERRAMENTO - FORNECIMENTO E INSTALAÇÃO</t>
  </si>
  <si>
    <t>EQUALIZAÇÃO/EQUIPOTENCIALIZAÇÃO - FORNECIMENTO E INSTALAÇÃO</t>
  </si>
  <si>
    <t>DPS - FORNECIMENTO E INSTALAÇÃO</t>
  </si>
  <si>
    <t>CJ</t>
  </si>
  <si>
    <t xml:space="preserve">LOCACAO DE CONTAINER 2,30  X  6,00 M, ALT. 2,50 M, PARA ESCRITORIO, SEM DIVISORIAS INTERNAS E SEM SANITARIO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</si>
  <si>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1.5</t>
  </si>
  <si>
    <t>99814</t>
  </si>
  <si>
    <t>LIMPEZA DE SUPERFÍCIE COM JATO DE ALTA PRESSÃO. AF_04/2019</t>
  </si>
  <si>
    <t>Corte, dobra e montagem de armadura CA-50  ø10,0mm</t>
  </si>
  <si>
    <t>Corte, dobra e montagem de armadura CA-60  ø5,0mm</t>
  </si>
  <si>
    <t>Forma (fabricação, montagem e desmontagem)</t>
  </si>
  <si>
    <t>Concreto usinado FCK 30MPA (vigas/ lajes)</t>
  </si>
  <si>
    <t>Total do Grupo 3.0</t>
  </si>
  <si>
    <t>Corte, dobra e montagem de armadura CA-50  ø6,3mm</t>
  </si>
  <si>
    <t>DESMONTAGEM DE FÔRMA DE LAJE, PÉ-DIREITO DUPLO, EM CHAPA DE MADEIRA COMPENSADA RESINADA, 4 UTILIZAÇÕES</t>
  </si>
  <si>
    <t>Alvenaria em blocos cerâmicos furados 14x19x39cm (sanit./ platib./ reserv. e rampas de acesso)</t>
  </si>
  <si>
    <t>Quadro distribuição metálico de embutir 48 disj. barramento trifásico 100A (neutro/ terra)</t>
  </si>
  <si>
    <t>ORÇ001</t>
  </si>
  <si>
    <t>COMP001</t>
  </si>
  <si>
    <t>COMP002</t>
  </si>
  <si>
    <t>COMP003</t>
  </si>
  <si>
    <t>COMP004</t>
  </si>
  <si>
    <t>COMP005</t>
  </si>
  <si>
    <t>COMP006</t>
  </si>
  <si>
    <t>COMP007</t>
  </si>
  <si>
    <t>ORÇ003</t>
  </si>
  <si>
    <t>BDI dif.</t>
  </si>
  <si>
    <t>ORÇ004</t>
  </si>
  <si>
    <t>COMP008</t>
  </si>
  <si>
    <t>Pergolado metálico de acesso - BDI dirferenciado</t>
  </si>
  <si>
    <t>Vidro temperado/ laminado 5+5mm instalado (pergolado) - BDI dirferenciado</t>
  </si>
  <si>
    <t>COMP009</t>
  </si>
  <si>
    <t>COMP010</t>
  </si>
  <si>
    <t>COMP011</t>
  </si>
  <si>
    <t>COMP012</t>
  </si>
  <si>
    <t>COMP013</t>
  </si>
  <si>
    <t>COMP014</t>
  </si>
  <si>
    <t>COMP015</t>
  </si>
  <si>
    <t>COMP016</t>
  </si>
  <si>
    <t>COMP017</t>
  </si>
  <si>
    <t>COMP018</t>
  </si>
  <si>
    <t>COMP019</t>
  </si>
  <si>
    <t>COMP020</t>
  </si>
  <si>
    <t>ORÇ008</t>
  </si>
  <si>
    <t>Vidro temperado/ laminado (5+5)  + porta de acesso 2x120x320cm - BDI diferenciado</t>
  </si>
  <si>
    <t>ORÇ009</t>
  </si>
  <si>
    <t>ORÇ010</t>
  </si>
  <si>
    <t>ORÇ011</t>
  </si>
  <si>
    <t>COMP021</t>
  </si>
  <si>
    <t>COMP022</t>
  </si>
  <si>
    <t>COMP023</t>
  </si>
  <si>
    <t>COMP024</t>
  </si>
  <si>
    <t>COMP025</t>
  </si>
  <si>
    <t>COMP026</t>
  </si>
  <si>
    <t>COMP027</t>
  </si>
  <si>
    <t>COMP028</t>
  </si>
  <si>
    <t>COMP029</t>
  </si>
  <si>
    <t>COMP030</t>
  </si>
  <si>
    <t>COMP031</t>
  </si>
  <si>
    <t>COMP032</t>
  </si>
  <si>
    <t>COMP033</t>
  </si>
  <si>
    <t>COMP034</t>
  </si>
  <si>
    <t>COMP035</t>
  </si>
  <si>
    <t>PLANTIO DE ÁRVORE ORNAMENTAL COM ALTURA DE MUDA MAIOR QUE 2,00 M E MENOR OU IGUAL A 4,00 M. AF_05/2018</t>
  </si>
  <si>
    <t>PLANTIO DE PALMEIRA COM ALTURA DE MUDA MENOR OU IGUAL A 2,00 M. AF_05/2018</t>
  </si>
  <si>
    <t>PLANTIO DE FORRAÇÃO. AF_05/2018</t>
  </si>
  <si>
    <t>PLANTIO DE ARBUSTO OU  CERCA VIVA. AF_05/2018 - MOREIAS, CLUSIAS, CAPIM TEXAS E FORMIUM</t>
  </si>
  <si>
    <t>COMP036</t>
  </si>
  <si>
    <t>COMP037</t>
  </si>
  <si>
    <t>COMP038</t>
  </si>
  <si>
    <t>ORÇ017</t>
  </si>
  <si>
    <t>Bebedouro acessivel NBR 9050:2004 - BDI diferenciado</t>
  </si>
  <si>
    <t>COMP039</t>
  </si>
  <si>
    <t>COMP040</t>
  </si>
  <si>
    <t>Papeleira ABS branco (papel higiencico - rolão) - fornecimento e instalação</t>
  </si>
  <si>
    <t>COMP041</t>
  </si>
  <si>
    <t>Toalheiro ABS branco tipo dispenser  - fornecimento e instalação</t>
  </si>
  <si>
    <t>COMP042</t>
  </si>
  <si>
    <t>Saboneteira de pressão ABS branco  - fornecimento e instalação</t>
  </si>
  <si>
    <t>Dispenser para alcool gel ABS branco - fornecimento e instalação</t>
  </si>
  <si>
    <t>COMP043</t>
  </si>
  <si>
    <t>COMP044</t>
  </si>
  <si>
    <t>COMP045</t>
  </si>
  <si>
    <t>COMP046</t>
  </si>
  <si>
    <t>COMP047</t>
  </si>
  <si>
    <t>COMP048</t>
  </si>
  <si>
    <t>COMP049</t>
  </si>
  <si>
    <t>COMP050</t>
  </si>
  <si>
    <t>Caixa de passagem 4x2" com  tampa 01 furo - fornecimento e instalação</t>
  </si>
  <si>
    <t>COMP051</t>
  </si>
  <si>
    <t>Caixa de passagem 4x2" com  tampa cega - fornecimento e instalação</t>
  </si>
  <si>
    <t>COMP052</t>
  </si>
  <si>
    <t>Caixa de passagem em PVC 40x40cm com  tampa - fornecimento e instalação</t>
  </si>
  <si>
    <t>COMP053</t>
  </si>
  <si>
    <t>Plafon Led 12W  sobrepor redondo - fornecimento e instalação</t>
  </si>
  <si>
    <t>COMP054</t>
  </si>
  <si>
    <t>COMP055</t>
  </si>
  <si>
    <t>Plafon Led sobrepor 18W  220V - fornecimento e instalação</t>
  </si>
  <si>
    <t>COMP056</t>
  </si>
  <si>
    <t>COMP057</t>
  </si>
  <si>
    <t>COMP058</t>
  </si>
  <si>
    <t>COMP059</t>
  </si>
  <si>
    <t>COMP060</t>
  </si>
  <si>
    <t>COMP061</t>
  </si>
  <si>
    <t>COMP062</t>
  </si>
  <si>
    <t>COMP063</t>
  </si>
  <si>
    <t>COMP064</t>
  </si>
  <si>
    <t>COMP065</t>
  </si>
  <si>
    <t>COMP066</t>
  </si>
  <si>
    <t>COMP067</t>
  </si>
  <si>
    <t>COMP068</t>
  </si>
  <si>
    <t>21.1</t>
  </si>
  <si>
    <t>21.2</t>
  </si>
  <si>
    <t>21.3</t>
  </si>
  <si>
    <t>21.4</t>
  </si>
  <si>
    <t>21.5</t>
  </si>
  <si>
    <t>21.6</t>
  </si>
  <si>
    <t>21.7</t>
  </si>
  <si>
    <t>21.8</t>
  </si>
  <si>
    <t>21.9</t>
  </si>
  <si>
    <t>21.10</t>
  </si>
  <si>
    <t>21.11</t>
  </si>
  <si>
    <t>21.12</t>
  </si>
  <si>
    <t>21.13</t>
  </si>
  <si>
    <t>21.14</t>
  </si>
  <si>
    <t>21.15</t>
  </si>
  <si>
    <t>COMP069</t>
  </si>
  <si>
    <t>COMP070</t>
  </si>
  <si>
    <t>COMP071</t>
  </si>
  <si>
    <t>COMP072</t>
  </si>
  <si>
    <t>COMP073</t>
  </si>
  <si>
    <t>COMP074</t>
  </si>
  <si>
    <t>ORÇ030</t>
  </si>
  <si>
    <t>COMP075</t>
  </si>
  <si>
    <t>COMP076</t>
  </si>
  <si>
    <t>COMP077</t>
  </si>
  <si>
    <t>COMP078</t>
  </si>
  <si>
    <t>COMP079</t>
  </si>
  <si>
    <t>ORÇ036</t>
  </si>
  <si>
    <t>Instalações de extintores, iluminação, alarme e sinalização de incêncio - fornecimento e instalação - BDI diferenciado</t>
  </si>
  <si>
    <t>ORÇ037</t>
  </si>
  <si>
    <t>Rede de combate de incêncio, com bombas de recalque, quadros de comando, mangueiras, mangotinho,  reservatório de 12.000L conforme NBR - fornecimento e instalação - BDI diferenciado</t>
  </si>
  <si>
    <t>Plano de Prevenção e proteção de Combate a Incêndio (PPCI)</t>
  </si>
  <si>
    <t>Letreiros em acrílico com iluminação alturas 10/15/20cm  - fornecimento e instalação - BDI diferenciado</t>
  </si>
  <si>
    <t>Contrapiso 8,0cm (abrigo/ compressor/base reservatórios/ levigado)</t>
  </si>
  <si>
    <t>Lastro de brita 10cm (abrigo/ compressor/base reservatórios/ levigado)</t>
  </si>
  <si>
    <t>Data Base: Dezembro/2021 - Desonerado
BDI: 26,46%
BDI DIFERENCIADO: 22,54%</t>
  </si>
  <si>
    <t xml:space="preserve">Cercamento em grade de barra chata h=2,0m </t>
  </si>
  <si>
    <t>MUNICÍPIO DE CAMPO BOM/ RS
FINALIZAÇÃO CENTRO VIDA DE ESPECIALIDADES MÉDICAS E ODONTOLOGICAS
AVENIDA DOS ESTADOS ESQUINA RUA AIMORÉ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</si>
</sst>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</numFmts>
  <fonts count="19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8"/>
      <name val="Calibri"/>
      <family val="2"/>
      <charset val="204"/>
    </font>
    <font>
      <sz val="10"/>
      <name val="Arial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</font>
    <font>
      <b/>
      <sz val="10"/>
      <color rgb="FFFF0000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0"/>
      <name val="Times New Roman"/>
      <family val="1"/>
    </font>
    <font>
      <u/>
      <sz val="10"/>
      <color theme="1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i/>
      <sz val="10"/>
      <color rgb="FF000000"/>
      <name val="Arial"/>
      <family val="2"/>
    </font>
    <font>
      <sz val="10"/>
      <color theme="5"/>
      <name val="Arial"/>
      <family val="2"/>
    </font>
    <font>
      <b/>
      <sz val="12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FFFF00"/>
      </patternFill>
    </fill>
    <fill>
      <patternFill patternType="solid">
        <fgColor rgb="FFBFBFBF"/>
      </patternFill>
    </fill>
    <fill>
      <patternFill patternType="solid">
        <fgColor rgb="FFC4D8F0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</borders>
  <cellStyleXfs count="18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2"/>
    <xf numFmtId="0" fontId="7" fillId="0" borderId="2"/>
    <xf numFmtId="164" fontId="6" fillId="0" borderId="2" applyFont="0" applyFill="0" applyBorder="0" applyAlignment="0" applyProtection="0"/>
    <xf numFmtId="165" fontId="6" fillId="0" borderId="2" applyFont="0" applyFill="0" applyBorder="0" applyAlignment="0" applyProtection="0"/>
    <xf numFmtId="0" fontId="3" fillId="0" borderId="2"/>
    <xf numFmtId="0" fontId="2" fillId="0" borderId="2"/>
    <xf numFmtId="0" fontId="6" fillId="0" borderId="2"/>
    <xf numFmtId="164" fontId="6" fillId="0" borderId="2" applyFont="0" applyFill="0" applyBorder="0" applyAlignment="0" applyProtection="0"/>
    <xf numFmtId="0" fontId="12" fillId="0" borderId="2"/>
    <xf numFmtId="0" fontId="13" fillId="0" borderId="2" applyNumberFormat="0" applyFill="0" applyBorder="0" applyAlignment="0" applyProtection="0">
      <alignment vertical="top"/>
      <protection locked="0"/>
    </xf>
    <xf numFmtId="0" fontId="1" fillId="0" borderId="2"/>
    <xf numFmtId="9" fontId="12" fillId="0" borderId="2" applyFont="0" applyFill="0" applyBorder="0" applyAlignment="0" applyProtection="0"/>
    <xf numFmtId="9" fontId="1" fillId="0" borderId="2" applyFont="0" applyFill="0" applyBorder="0" applyAlignment="0" applyProtection="0"/>
    <xf numFmtId="9" fontId="6" fillId="0" borderId="2" applyFont="0" applyFill="0" applyBorder="0" applyAlignment="0" applyProtection="0"/>
    <xf numFmtId="43" fontId="1" fillId="0" borderId="2" applyFont="0" applyFill="0" applyBorder="0" applyAlignment="0" applyProtection="0"/>
  </cellStyleXfs>
  <cellXfs count="140">
    <xf numFmtId="0" fontId="0" fillId="0" borderId="0" xfId="0"/>
    <xf numFmtId="0" fontId="15" fillId="0" borderId="0" xfId="0" applyFont="1"/>
    <xf numFmtId="0" fontId="15" fillId="0" borderId="11" xfId="0" applyFont="1" applyBorder="1"/>
    <xf numFmtId="10" fontId="15" fillId="0" borderId="11" xfId="2" applyNumberFormat="1" applyFont="1" applyBorder="1"/>
    <xf numFmtId="0" fontId="15" fillId="0" borderId="2" xfId="0" applyFont="1" applyBorder="1"/>
    <xf numFmtId="0" fontId="15" fillId="0" borderId="1" xfId="0" applyFont="1" applyFill="1" applyBorder="1" applyAlignment="1">
      <alignment horizontal="center" vertical="center"/>
    </xf>
    <xf numFmtId="2" fontId="15" fillId="5" borderId="1" xfId="0" applyNumberFormat="1" applyFont="1" applyFill="1" applyBorder="1" applyAlignment="1">
      <alignment horizontal="left" vertical="center" wrapText="1"/>
    </xf>
    <xf numFmtId="0" fontId="15" fillId="5" borderId="1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wrapText="1"/>
    </xf>
    <xf numFmtId="4" fontId="15" fillId="0" borderId="0" xfId="0" applyNumberFormat="1" applyFont="1" applyFill="1" applyAlignment="1">
      <alignment horizontal="center" wrapText="1"/>
    </xf>
    <xf numFmtId="0" fontId="15" fillId="0" borderId="0" xfId="0" applyFont="1" applyFill="1" applyAlignment="1">
      <alignment horizontal="center" wrapText="1"/>
    </xf>
    <xf numFmtId="0" fontId="15" fillId="0" borderId="0" xfId="0" applyFont="1" applyFill="1" applyAlignment="1">
      <alignment wrapText="1"/>
    </xf>
    <xf numFmtId="0" fontId="14" fillId="2" borderId="1" xfId="0" applyFont="1" applyFill="1" applyBorder="1" applyAlignment="1">
      <alignment horizontal="left" vertical="center" wrapText="1"/>
    </xf>
    <xf numFmtId="4" fontId="14" fillId="7" borderId="1" xfId="0" applyNumberFormat="1" applyFont="1" applyFill="1" applyBorder="1" applyAlignment="1">
      <alignment horizontal="center" vertical="center" wrapText="1"/>
    </xf>
    <xf numFmtId="0" fontId="14" fillId="0" borderId="2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14" fillId="7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left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0" xfId="0" applyFont="1" applyAlignment="1">
      <alignment vertical="center"/>
    </xf>
    <xf numFmtId="0" fontId="14" fillId="4" borderId="1" xfId="0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horizontal="left" vertical="center" wrapText="1"/>
    </xf>
    <xf numFmtId="4" fontId="14" fillId="4" borderId="1" xfId="0" applyNumberFormat="1" applyFont="1" applyFill="1" applyBorder="1" applyAlignment="1">
      <alignment horizontal="left" vertical="center" wrapText="1"/>
    </xf>
    <xf numFmtId="0" fontId="14" fillId="4" borderId="3" xfId="0" applyFont="1" applyFill="1" applyBorder="1" applyAlignment="1">
      <alignment horizontal="left" vertical="center" wrapText="1"/>
    </xf>
    <xf numFmtId="2" fontId="15" fillId="0" borderId="1" xfId="0" applyNumberFormat="1" applyFont="1" applyFill="1" applyBorder="1" applyAlignment="1">
      <alignment horizontal="left" vertical="center" wrapText="1"/>
    </xf>
    <xf numFmtId="44" fontId="15" fillId="0" borderId="1" xfId="1" applyFont="1" applyFill="1" applyBorder="1" applyAlignment="1">
      <alignment horizontal="left" vertical="center" wrapText="1"/>
    </xf>
    <xf numFmtId="0" fontId="15" fillId="0" borderId="0" xfId="0" applyFont="1" applyFill="1" applyAlignment="1">
      <alignment vertical="center"/>
    </xf>
    <xf numFmtId="1" fontId="15" fillId="0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4" fontId="14" fillId="0" borderId="1" xfId="1" applyFont="1" applyFill="1" applyBorder="1" applyAlignment="1">
      <alignment horizontal="left" vertical="center" wrapText="1"/>
    </xf>
    <xf numFmtId="44" fontId="14" fillId="0" borderId="1" xfId="1" applyFont="1" applyBorder="1" applyAlignment="1">
      <alignment horizontal="left" vertical="center" wrapText="1"/>
    </xf>
    <xf numFmtId="44" fontId="14" fillId="0" borderId="3" xfId="1" applyFont="1" applyBorder="1" applyAlignment="1">
      <alignment horizontal="left" vertical="center" wrapText="1"/>
    </xf>
    <xf numFmtId="1" fontId="15" fillId="0" borderId="1" xfId="0" applyNumberFormat="1" applyFont="1" applyBorder="1" applyAlignment="1">
      <alignment horizontal="center" vertical="center"/>
    </xf>
    <xf numFmtId="44" fontId="15" fillId="0" borderId="1" xfId="1" applyFont="1" applyBorder="1" applyAlignment="1">
      <alignment horizontal="left" vertical="center" wrapText="1"/>
    </xf>
    <xf numFmtId="44" fontId="15" fillId="0" borderId="3" xfId="1" applyFont="1" applyBorder="1" applyAlignment="1">
      <alignment horizontal="left" vertical="center" wrapText="1"/>
    </xf>
    <xf numFmtId="0" fontId="9" fillId="0" borderId="4" xfId="0" applyFont="1" applyBorder="1" applyAlignment="1">
      <alignment horizontal="right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left" vertical="center" wrapText="1"/>
    </xf>
    <xf numFmtId="4" fontId="14" fillId="4" borderId="4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1" fontId="15" fillId="0" borderId="6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6" fillId="5" borderId="1" xfId="0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4" fontId="6" fillId="0" borderId="1" xfId="1" applyFont="1" applyFill="1" applyBorder="1" applyAlignment="1">
      <alignment horizontal="left" vertical="center" wrapText="1"/>
    </xf>
    <xf numFmtId="44" fontId="6" fillId="0" borderId="1" xfId="1" applyFont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9" fillId="0" borderId="1" xfId="0" applyFont="1" applyBorder="1" applyAlignment="1">
      <alignment horizontal="right" vertical="center" wrapText="1"/>
    </xf>
    <xf numFmtId="0" fontId="15" fillId="4" borderId="1" xfId="0" applyFont="1" applyFill="1" applyBorder="1" applyAlignment="1">
      <alignment horizontal="left" vertical="center" wrapText="1"/>
    </xf>
    <xf numFmtId="0" fontId="15" fillId="4" borderId="3" xfId="0" applyFont="1" applyFill="1" applyBorder="1" applyAlignment="1">
      <alignment horizontal="left" vertical="center" wrapText="1"/>
    </xf>
    <xf numFmtId="1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1" fontId="15" fillId="0" borderId="1" xfId="0" applyNumberFormat="1" applyFont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/>
    </xf>
    <xf numFmtId="0" fontId="15" fillId="6" borderId="0" xfId="0" applyFont="1" applyFill="1" applyAlignment="1">
      <alignment vertical="center"/>
    </xf>
    <xf numFmtId="0" fontId="15" fillId="0" borderId="2" xfId="0" applyFont="1" applyBorder="1" applyAlignment="1">
      <alignment wrapText="1"/>
    </xf>
    <xf numFmtId="0" fontId="17" fillId="0" borderId="2" xfId="0" applyFont="1" applyBorder="1" applyAlignment="1"/>
    <xf numFmtId="0" fontId="15" fillId="0" borderId="2" xfId="0" applyFont="1" applyBorder="1" applyAlignment="1">
      <alignment horizontal="center"/>
    </xf>
    <xf numFmtId="4" fontId="15" fillId="0" borderId="2" xfId="0" applyNumberFormat="1" applyFont="1" applyFill="1" applyBorder="1" applyAlignment="1">
      <alignment horizontal="center" wrapText="1"/>
    </xf>
    <xf numFmtId="0" fontId="15" fillId="0" borderId="2" xfId="0" applyFont="1" applyFill="1" applyBorder="1" applyAlignment="1">
      <alignment horizontal="center" wrapText="1"/>
    </xf>
    <xf numFmtId="0" fontId="15" fillId="0" borderId="2" xfId="0" applyFont="1" applyFill="1" applyBorder="1" applyAlignment="1">
      <alignment wrapText="1"/>
    </xf>
    <xf numFmtId="0" fontId="15" fillId="0" borderId="24" xfId="0" applyFont="1" applyBorder="1" applyAlignment="1">
      <alignment horizontal="left" vertical="center"/>
    </xf>
    <xf numFmtId="0" fontId="14" fillId="4" borderId="24" xfId="0" applyFont="1" applyFill="1" applyBorder="1" applyAlignment="1">
      <alignment horizontal="center" vertical="center"/>
    </xf>
    <xf numFmtId="0" fontId="15" fillId="0" borderId="24" xfId="0" applyFont="1" applyFill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14" fillId="4" borderId="24" xfId="0" applyFont="1" applyFill="1" applyBorder="1" applyAlignment="1">
      <alignment horizontal="left" vertical="center"/>
    </xf>
    <xf numFmtId="0" fontId="6" fillId="0" borderId="24" xfId="0" applyFont="1" applyBorder="1" applyAlignment="1">
      <alignment horizontal="left" vertical="center"/>
    </xf>
    <xf numFmtId="0" fontId="15" fillId="0" borderId="24" xfId="0" applyFont="1" applyFill="1" applyBorder="1" applyAlignment="1">
      <alignment horizontal="left" vertical="center"/>
    </xf>
    <xf numFmtId="44" fontId="16" fillId="0" borderId="26" xfId="1" applyFont="1" applyBorder="1" applyAlignment="1">
      <alignment horizontal="left" vertical="center" wrapText="1"/>
    </xf>
    <xf numFmtId="0" fontId="14" fillId="2" borderId="6" xfId="0" applyFont="1" applyFill="1" applyBorder="1" applyAlignment="1">
      <alignment horizontal="left" vertical="center" wrapText="1"/>
    </xf>
    <xf numFmtId="4" fontId="14" fillId="7" borderId="6" xfId="0" applyNumberFormat="1" applyFont="1" applyFill="1" applyBorder="1" applyAlignment="1">
      <alignment horizontal="center" vertical="center" wrapText="1"/>
    </xf>
    <xf numFmtId="44" fontId="15" fillId="0" borderId="2" xfId="0" applyNumberFormat="1" applyFont="1" applyBorder="1" applyAlignment="1">
      <alignment wrapText="1"/>
    </xf>
    <xf numFmtId="44" fontId="15" fillId="0" borderId="0" xfId="0" applyNumberFormat="1" applyFont="1" applyAlignment="1">
      <alignment wrapText="1"/>
    </xf>
    <xf numFmtId="10" fontId="15" fillId="0" borderId="0" xfId="2" applyNumberFormat="1" applyFont="1" applyAlignment="1">
      <alignment wrapText="1"/>
    </xf>
    <xf numFmtId="0" fontId="14" fillId="2" borderId="15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4" fillId="2" borderId="27" xfId="0" applyFont="1" applyFill="1" applyBorder="1" applyAlignment="1">
      <alignment horizontal="center" vertical="center" wrapText="1"/>
    </xf>
    <xf numFmtId="0" fontId="14" fillId="2" borderId="23" xfId="0" applyFont="1" applyFill="1" applyBorder="1" applyAlignment="1">
      <alignment horizontal="center" vertical="center" wrapText="1"/>
    </xf>
    <xf numFmtId="0" fontId="14" fillId="7" borderId="15" xfId="0" applyFont="1" applyFill="1" applyBorder="1" applyAlignment="1">
      <alignment horizontal="center" vertical="center" wrapText="1"/>
    </xf>
    <xf numFmtId="0" fontId="14" fillId="7" borderId="6" xfId="0" applyFont="1" applyFill="1" applyBorder="1" applyAlignment="1">
      <alignment horizontal="center" vertical="center" wrapText="1"/>
    </xf>
    <xf numFmtId="0" fontId="9" fillId="0" borderId="22" xfId="0" applyFont="1" applyBorder="1" applyAlignment="1">
      <alignment horizontal="right" vertical="center"/>
    </xf>
    <xf numFmtId="0" fontId="9" fillId="0" borderId="4" xfId="0" applyFont="1" applyBorder="1" applyAlignment="1">
      <alignment horizontal="right" vertical="center"/>
    </xf>
    <xf numFmtId="0" fontId="9" fillId="0" borderId="5" xfId="0" applyFont="1" applyBorder="1" applyAlignment="1">
      <alignment horizontal="right" vertical="center"/>
    </xf>
    <xf numFmtId="0" fontId="15" fillId="0" borderId="30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4" fillId="7" borderId="7" xfId="0" applyFont="1" applyFill="1" applyBorder="1" applyAlignment="1">
      <alignment horizontal="center" vertical="center" wrapText="1"/>
    </xf>
    <xf numFmtId="0" fontId="14" fillId="7" borderId="10" xfId="0" applyFont="1" applyFill="1" applyBorder="1" applyAlignment="1">
      <alignment horizontal="center" vertical="center" wrapText="1"/>
    </xf>
    <xf numFmtId="0" fontId="14" fillId="7" borderId="8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9" fillId="0" borderId="25" xfId="0" applyFont="1" applyBorder="1" applyAlignment="1">
      <alignment horizontal="right" vertical="center"/>
    </xf>
    <xf numFmtId="0" fontId="9" fillId="0" borderId="20" xfId="0" applyFont="1" applyBorder="1" applyAlignment="1">
      <alignment horizontal="right" vertical="center"/>
    </xf>
    <xf numFmtId="0" fontId="9" fillId="0" borderId="21" xfId="0" applyFont="1" applyBorder="1" applyAlignment="1">
      <alignment horizontal="right" vertical="center"/>
    </xf>
    <xf numFmtId="0" fontId="18" fillId="0" borderId="12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29" xfId="0" applyFont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left" vertical="center" wrapText="1"/>
    </xf>
    <xf numFmtId="44" fontId="15" fillId="0" borderId="3" xfId="1" applyFont="1" applyFill="1" applyBorder="1" applyAlignment="1">
      <alignment horizontal="left" vertical="center" wrapText="1"/>
    </xf>
    <xf numFmtId="44" fontId="6" fillId="0" borderId="3" xfId="1" applyFont="1" applyBorder="1" applyAlignment="1">
      <alignment horizontal="left" vertical="center" wrapText="1"/>
    </xf>
    <xf numFmtId="44" fontId="6" fillId="0" borderId="3" xfId="1" applyFont="1" applyFill="1" applyBorder="1" applyAlignment="1">
      <alignment horizontal="left" vertical="center" wrapText="1"/>
    </xf>
    <xf numFmtId="44" fontId="16" fillId="0" borderId="31" xfId="1" applyFont="1" applyBorder="1" applyAlignment="1">
      <alignment horizontal="left" vertical="center" wrapText="1"/>
    </xf>
    <xf numFmtId="9" fontId="15" fillId="6" borderId="2" xfId="2" applyFont="1" applyFill="1" applyBorder="1"/>
    <xf numFmtId="44" fontId="15" fillId="0" borderId="2" xfId="1" applyFont="1" applyBorder="1"/>
    <xf numFmtId="44" fontId="14" fillId="0" borderId="2" xfId="0" applyNumberFormat="1" applyFont="1" applyBorder="1" applyAlignment="1">
      <alignment vertical="center"/>
    </xf>
    <xf numFmtId="10" fontId="14" fillId="0" borderId="2" xfId="2" applyNumberFormat="1" applyFont="1" applyBorder="1" applyAlignment="1">
      <alignment vertical="center"/>
    </xf>
    <xf numFmtId="0" fontId="14" fillId="3" borderId="2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left" vertical="center"/>
    </xf>
    <xf numFmtId="0" fontId="15" fillId="0" borderId="2" xfId="0" applyFont="1" applyBorder="1" applyAlignment="1">
      <alignment vertical="center"/>
    </xf>
    <xf numFmtId="0" fontId="15" fillId="0" borderId="2" xfId="0" applyFont="1" applyFill="1" applyBorder="1" applyAlignment="1">
      <alignment vertical="center"/>
    </xf>
    <xf numFmtId="0" fontId="15" fillId="0" borderId="2" xfId="0" applyFont="1" applyFill="1" applyBorder="1" applyAlignment="1">
      <alignment horizontal="left" vertical="center"/>
    </xf>
    <xf numFmtId="0" fontId="15" fillId="0" borderId="2" xfId="0" applyFont="1" applyFill="1" applyBorder="1" applyAlignment="1">
      <alignment horizontal="right" vertical="center"/>
    </xf>
    <xf numFmtId="0" fontId="15" fillId="0" borderId="2" xfId="0" applyFont="1" applyBorder="1" applyAlignment="1">
      <alignment horizontal="left" vertical="center"/>
    </xf>
    <xf numFmtId="0" fontId="15" fillId="0" borderId="2" xfId="0" applyFont="1" applyBorder="1" applyAlignment="1">
      <alignment horizontal="right" vertical="center"/>
    </xf>
    <xf numFmtId="0" fontId="14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vertical="center"/>
    </xf>
    <xf numFmtId="0" fontId="6" fillId="0" borderId="2" xfId="0" applyFont="1" applyBorder="1" applyAlignment="1">
      <alignment horizontal="left" vertical="center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left" vertical="center"/>
    </xf>
    <xf numFmtId="0" fontId="15" fillId="6" borderId="2" xfId="0" applyFont="1" applyFill="1" applyBorder="1" applyAlignment="1">
      <alignment vertical="center"/>
    </xf>
    <xf numFmtId="0" fontId="15" fillId="6" borderId="2" xfId="0" applyFont="1" applyFill="1" applyBorder="1" applyAlignment="1">
      <alignment horizontal="left" vertical="center"/>
    </xf>
  </cellXfs>
  <cellStyles count="18">
    <cellStyle name="Excel Built-in Normal" xfId="4"/>
    <cellStyle name="Hiperlink 2" xfId="12"/>
    <cellStyle name="Moeda" xfId="1" builtinId="4"/>
    <cellStyle name="Moeda 2" xfId="6"/>
    <cellStyle name="Normal" xfId="0" builtinId="0"/>
    <cellStyle name="Normal 2" xfId="3"/>
    <cellStyle name="Normal 3" xfId="7"/>
    <cellStyle name="Normal 4" xfId="8"/>
    <cellStyle name="Normal 4 2" xfId="11"/>
    <cellStyle name="Normal 5" xfId="9"/>
    <cellStyle name="Normal 6" xfId="13"/>
    <cellStyle name="Porcentagem" xfId="2" builtinId="5"/>
    <cellStyle name="Porcentagem 2" xfId="14"/>
    <cellStyle name="Porcentagem 3" xfId="15"/>
    <cellStyle name="Porcentagem 4" xfId="16"/>
    <cellStyle name="Separador de milhares 2" xfId="5"/>
    <cellStyle name="Vírgula 2" xfId="10"/>
    <cellStyle name="Vírgula 3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2619376</xdr:colOff>
      <xdr:row>1</xdr:row>
      <xdr:rowOff>47623</xdr:rowOff>
    </xdr:from>
    <xdr:to>
      <xdr:col>2</xdr:col>
      <xdr:colOff>3543301</xdr:colOff>
      <xdr:row>1</xdr:row>
      <xdr:rowOff>800097</xdr:rowOff>
    </xdr:to>
    <xdr:pic>
      <xdr:nvPicPr>
        <xdr:cNvPr id="2" name="Picture 1" descr="Timbre colorid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43376" y="238123"/>
          <a:ext cx="923925" cy="7524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281"/>
  <sheetViews>
    <sheetView tabSelected="1" view="pageBreakPreview" zoomScale="80" zoomScaleNormal="70" zoomScaleSheetLayoutView="80" workbookViewId="0">
      <pane xSplit="9" ySplit="5" topLeftCell="J255" activePane="bottomRight" state="frozen"/>
      <selection pane="topRight" activeCell="I1" sqref="I1"/>
      <selection pane="bottomLeft" activeCell="A6" sqref="A6"/>
      <selection pane="bottomRight" activeCell="P260" sqref="P260"/>
    </sheetView>
  </sheetViews>
  <sheetFormatPr defaultColWidth="9.140625" defaultRowHeight="12.75" x14ac:dyDescent="0.2"/>
  <cols>
    <col min="1" max="1" width="7.42578125" style="1" bestFit="1" customWidth="1"/>
    <col min="2" max="2" width="15.42578125" style="8" customWidth="1"/>
    <col min="3" max="3" width="79.42578125" style="9" customWidth="1"/>
    <col min="4" max="4" width="11.140625" style="9" hidden="1" customWidth="1"/>
    <col min="5" max="5" width="10.28515625" style="10" customWidth="1"/>
    <col min="6" max="6" width="15.42578125" style="11" bestFit="1" customWidth="1"/>
    <col min="7" max="7" width="21.5703125" style="12" customWidth="1"/>
    <col min="8" max="8" width="15" style="12" bestFit="1" customWidth="1"/>
    <col min="9" max="9" width="17.140625" style="12" bestFit="1" customWidth="1"/>
    <col min="10" max="10" width="19.7109375" style="9" customWidth="1"/>
    <col min="11" max="11" width="15.42578125" style="9" bestFit="1" customWidth="1"/>
    <col min="12" max="12" width="17.5703125" style="9" bestFit="1" customWidth="1"/>
    <col min="13" max="13" width="22.28515625" style="9" bestFit="1" customWidth="1"/>
    <col min="14" max="14" width="20.28515625" style="9" bestFit="1" customWidth="1"/>
    <col min="15" max="15" width="22.85546875" style="9" bestFit="1" customWidth="1"/>
    <col min="16" max="16" width="14.140625" style="1" customWidth="1"/>
    <col min="17" max="17" width="19.7109375" style="1" customWidth="1"/>
    <col min="18" max="18" width="9.140625" style="1" customWidth="1"/>
    <col min="19" max="19" width="9.7109375" style="1" customWidth="1"/>
    <col min="20" max="16384" width="9.140625" style="1"/>
  </cols>
  <sheetData>
    <row r="1" spans="1:19" ht="15" customHeight="1" x14ac:dyDescent="0.2">
      <c r="A1" s="109" t="s">
        <v>714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1"/>
      <c r="M1" s="93" t="s">
        <v>712</v>
      </c>
      <c r="N1" s="94"/>
      <c r="O1" s="94"/>
      <c r="P1" s="2" t="s">
        <v>328</v>
      </c>
      <c r="Q1" s="3">
        <v>0.2646</v>
      </c>
      <c r="R1" s="2" t="s">
        <v>592</v>
      </c>
      <c r="S1" s="3">
        <v>0.22539999999999999</v>
      </c>
    </row>
    <row r="2" spans="1:19" ht="80.25" customHeight="1" x14ac:dyDescent="0.2">
      <c r="A2" s="112"/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4"/>
      <c r="M2" s="95"/>
      <c r="N2" s="96"/>
      <c r="O2" s="96"/>
      <c r="P2" s="4"/>
      <c r="Q2" s="121"/>
      <c r="R2" s="4"/>
      <c r="S2" s="4"/>
    </row>
    <row r="3" spans="1:19" ht="29.25" customHeight="1" x14ac:dyDescent="0.2">
      <c r="A3" s="107" t="s">
        <v>0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97"/>
      <c r="N3" s="98"/>
      <c r="O3" s="98"/>
      <c r="P3" s="4"/>
      <c r="Q3" s="122"/>
      <c r="R3" s="4"/>
      <c r="S3" s="4"/>
    </row>
    <row r="4" spans="1:19" s="16" customFormat="1" x14ac:dyDescent="0.25">
      <c r="A4" s="86" t="s">
        <v>316</v>
      </c>
      <c r="B4" s="84" t="s">
        <v>317</v>
      </c>
      <c r="C4" s="84" t="s">
        <v>318</v>
      </c>
      <c r="D4" s="79" t="s">
        <v>319</v>
      </c>
      <c r="E4" s="80" t="s">
        <v>319</v>
      </c>
      <c r="F4" s="88" t="s">
        <v>320</v>
      </c>
      <c r="G4" s="99" t="s">
        <v>1</v>
      </c>
      <c r="H4" s="100"/>
      <c r="I4" s="101"/>
      <c r="J4" s="99" t="s">
        <v>2</v>
      </c>
      <c r="K4" s="100"/>
      <c r="L4" s="101"/>
      <c r="M4" s="102" t="s">
        <v>3</v>
      </c>
      <c r="N4" s="103"/>
      <c r="O4" s="103"/>
      <c r="P4" s="15"/>
      <c r="Q4" s="123"/>
      <c r="R4" s="15"/>
      <c r="S4" s="15"/>
    </row>
    <row r="5" spans="1:19" s="16" customFormat="1" ht="25.5" x14ac:dyDescent="0.25">
      <c r="A5" s="87"/>
      <c r="B5" s="85"/>
      <c r="C5" s="85"/>
      <c r="D5" s="13" t="s">
        <v>514</v>
      </c>
      <c r="E5" s="14" t="s">
        <v>332</v>
      </c>
      <c r="F5" s="89"/>
      <c r="G5" s="17" t="s">
        <v>321</v>
      </c>
      <c r="H5" s="17" t="s">
        <v>322</v>
      </c>
      <c r="I5" s="17" t="s">
        <v>323</v>
      </c>
      <c r="J5" s="17" t="s">
        <v>321</v>
      </c>
      <c r="K5" s="17" t="s">
        <v>322</v>
      </c>
      <c r="L5" s="17" t="s">
        <v>323</v>
      </c>
      <c r="M5" s="18" t="s">
        <v>321</v>
      </c>
      <c r="N5" s="18" t="s">
        <v>322</v>
      </c>
      <c r="O5" s="115" t="s">
        <v>323</v>
      </c>
      <c r="P5" s="15"/>
      <c r="Q5" s="124"/>
      <c r="R5" s="125"/>
      <c r="S5" s="126"/>
    </row>
    <row r="6" spans="1:19" s="24" customFormat="1" x14ac:dyDescent="0.25">
      <c r="A6" s="71"/>
      <c r="B6" s="19"/>
      <c r="C6" s="20"/>
      <c r="D6" s="20"/>
      <c r="E6" s="21"/>
      <c r="F6" s="22"/>
      <c r="G6" s="23"/>
      <c r="H6" s="23"/>
      <c r="I6" s="23"/>
      <c r="J6" s="20"/>
      <c r="K6" s="20"/>
      <c r="L6" s="20"/>
      <c r="M6" s="20"/>
      <c r="N6" s="20"/>
      <c r="O6" s="116"/>
      <c r="P6" s="127"/>
      <c r="Q6" s="127"/>
      <c r="R6" s="127"/>
      <c r="S6" s="127"/>
    </row>
    <row r="7" spans="1:19" s="16" customFormat="1" x14ac:dyDescent="0.25">
      <c r="A7" s="72">
        <v>1</v>
      </c>
      <c r="B7" s="25"/>
      <c r="C7" s="26" t="s">
        <v>4</v>
      </c>
      <c r="D7" s="26"/>
      <c r="E7" s="27"/>
      <c r="F7" s="26"/>
      <c r="G7" s="26"/>
      <c r="H7" s="26"/>
      <c r="I7" s="26"/>
      <c r="J7" s="26"/>
      <c r="K7" s="26"/>
      <c r="L7" s="26"/>
      <c r="M7" s="26"/>
      <c r="N7" s="26"/>
      <c r="O7" s="28"/>
      <c r="P7" s="15"/>
      <c r="Q7" s="15"/>
      <c r="R7" s="15"/>
      <c r="S7" s="15"/>
    </row>
    <row r="8" spans="1:19" s="31" customFormat="1" x14ac:dyDescent="0.25">
      <c r="A8" s="73" t="s">
        <v>334</v>
      </c>
      <c r="B8" s="5" t="s">
        <v>5</v>
      </c>
      <c r="C8" s="23" t="s">
        <v>6</v>
      </c>
      <c r="D8" s="29">
        <v>2.5</v>
      </c>
      <c r="E8" s="21">
        <v>2.5</v>
      </c>
      <c r="F8" s="22" t="s">
        <v>7</v>
      </c>
      <c r="G8" s="30"/>
      <c r="H8" s="30"/>
      <c r="I8" s="30">
        <f>SUM(H8+G8)</f>
        <v>0</v>
      </c>
      <c r="J8" s="30">
        <f>ROUND($G8*(1+$Q$1),2)</f>
        <v>0</v>
      </c>
      <c r="K8" s="30">
        <f>ROUND($H8*(1+$Q$1),2)</f>
        <v>0</v>
      </c>
      <c r="L8" s="30">
        <f t="shared" ref="L8:L12" si="0">SUM(K8+J8)</f>
        <v>0</v>
      </c>
      <c r="M8" s="30">
        <f>ROUND(J8*E8,2)</f>
        <v>0</v>
      </c>
      <c r="N8" s="30">
        <f>ROUND(E8*K8,2)</f>
        <v>0</v>
      </c>
      <c r="O8" s="117">
        <f>SUM(N8+M8)</f>
        <v>0</v>
      </c>
      <c r="P8" s="128"/>
      <c r="Q8" s="128"/>
      <c r="R8" s="129"/>
      <c r="S8" s="129"/>
    </row>
    <row r="9" spans="1:19" s="31" customFormat="1" x14ac:dyDescent="0.25">
      <c r="A9" s="73" t="s">
        <v>335</v>
      </c>
      <c r="B9" s="32">
        <v>10775</v>
      </c>
      <c r="C9" s="23" t="s">
        <v>8</v>
      </c>
      <c r="D9" s="29">
        <v>12</v>
      </c>
      <c r="E9" s="21">
        <v>5</v>
      </c>
      <c r="F9" s="22" t="s">
        <v>10</v>
      </c>
      <c r="G9" s="30"/>
      <c r="H9" s="30"/>
      <c r="I9" s="30">
        <f>SUM(H9+G9)</f>
        <v>0</v>
      </c>
      <c r="J9" s="30">
        <f>ROUND($G9*(1+$Q$1),2)</f>
        <v>0</v>
      </c>
      <c r="K9" s="30">
        <f>ROUND($H9*(1+$Q$1),2)</f>
        <v>0</v>
      </c>
      <c r="L9" s="30">
        <f t="shared" si="0"/>
        <v>0</v>
      </c>
      <c r="M9" s="30">
        <f>ROUND(J9*E9,2)</f>
        <v>0</v>
      </c>
      <c r="N9" s="30">
        <f>ROUND(E9*K9,2)</f>
        <v>0</v>
      </c>
      <c r="O9" s="117">
        <f t="shared" ref="O9:O12" si="1">SUM(N9+M9)</f>
        <v>0</v>
      </c>
      <c r="P9" s="128"/>
      <c r="Q9" s="128"/>
      <c r="R9" s="129"/>
      <c r="S9" s="130"/>
    </row>
    <row r="10" spans="1:19" s="31" customFormat="1" ht="25.5" x14ac:dyDescent="0.25">
      <c r="A10" s="73" t="s">
        <v>336</v>
      </c>
      <c r="B10" s="32">
        <v>10776</v>
      </c>
      <c r="C10" s="23" t="s">
        <v>570</v>
      </c>
      <c r="D10" s="29">
        <v>15</v>
      </c>
      <c r="E10" s="21">
        <v>5</v>
      </c>
      <c r="F10" s="22" t="s">
        <v>10</v>
      </c>
      <c r="G10" s="30"/>
      <c r="H10" s="30"/>
      <c r="I10" s="30">
        <f>SUM(H10+G10)</f>
        <v>0</v>
      </c>
      <c r="J10" s="30">
        <f>ROUND($G10*(1+$Q$1),2)</f>
        <v>0</v>
      </c>
      <c r="K10" s="30">
        <f>ROUND($H10*(1+$Q$1),2)</f>
        <v>0</v>
      </c>
      <c r="L10" s="30">
        <f t="shared" si="0"/>
        <v>0</v>
      </c>
      <c r="M10" s="30">
        <f>ROUND(J10*E10,2)</f>
        <v>0</v>
      </c>
      <c r="N10" s="30">
        <f>ROUND(E10*K10,2)</f>
        <v>0</v>
      </c>
      <c r="O10" s="117">
        <f t="shared" si="1"/>
        <v>0</v>
      </c>
      <c r="P10" s="128"/>
      <c r="Q10" s="128"/>
      <c r="R10" s="129"/>
      <c r="S10" s="129"/>
    </row>
    <row r="11" spans="1:19" s="31" customFormat="1" x14ac:dyDescent="0.25">
      <c r="A11" s="73" t="s">
        <v>337</v>
      </c>
      <c r="B11" s="5" t="s">
        <v>583</v>
      </c>
      <c r="C11" s="23" t="s">
        <v>13</v>
      </c>
      <c r="D11" s="29">
        <v>1</v>
      </c>
      <c r="E11" s="21">
        <v>1</v>
      </c>
      <c r="F11" s="22" t="s">
        <v>15</v>
      </c>
      <c r="G11" s="30"/>
      <c r="H11" s="30"/>
      <c r="I11" s="30">
        <f>SUM(H11+G11)</f>
        <v>0</v>
      </c>
      <c r="J11" s="30">
        <f>ROUND($G11*(1+$Q$1),2)</f>
        <v>0</v>
      </c>
      <c r="K11" s="30">
        <f>ROUND($H11*(1+$Q$1),2)</f>
        <v>0</v>
      </c>
      <c r="L11" s="30">
        <f t="shared" ref="L11" si="2">SUM(K11+J11)</f>
        <v>0</v>
      </c>
      <c r="M11" s="30">
        <f>ROUND(J11*E11,2)</f>
        <v>0</v>
      </c>
      <c r="N11" s="30">
        <f>ROUND(E11*K11,2)</f>
        <v>0</v>
      </c>
      <c r="O11" s="117">
        <f t="shared" ref="O11" si="3">SUM(N11+M11)</f>
        <v>0</v>
      </c>
      <c r="P11" s="128"/>
      <c r="Q11" s="128"/>
      <c r="R11" s="129"/>
      <c r="S11" s="130"/>
    </row>
    <row r="12" spans="1:19" s="31" customFormat="1" x14ac:dyDescent="0.25">
      <c r="A12" s="73" t="s">
        <v>571</v>
      </c>
      <c r="B12" s="5" t="s">
        <v>572</v>
      </c>
      <c r="C12" s="23" t="s">
        <v>573</v>
      </c>
      <c r="D12" s="29"/>
      <c r="E12" s="21">
        <v>761.97</v>
      </c>
      <c r="F12" s="22" t="s">
        <v>7</v>
      </c>
      <c r="G12" s="30"/>
      <c r="H12" s="30"/>
      <c r="I12" s="30">
        <f>SUM(H12+G12)</f>
        <v>0</v>
      </c>
      <c r="J12" s="30">
        <f>ROUND($G12*(1+$Q$1),2)</f>
        <v>0</v>
      </c>
      <c r="K12" s="30">
        <f>ROUND($H12*(1+$Q$1),2)</f>
        <v>0</v>
      </c>
      <c r="L12" s="30">
        <f t="shared" si="0"/>
        <v>0</v>
      </c>
      <c r="M12" s="30">
        <f>ROUND(J12*E12,2)</f>
        <v>0</v>
      </c>
      <c r="N12" s="30">
        <f>ROUND(E12*K12,2)</f>
        <v>0</v>
      </c>
      <c r="O12" s="117">
        <f t="shared" si="1"/>
        <v>0</v>
      </c>
      <c r="P12" s="128"/>
      <c r="Q12" s="128"/>
      <c r="R12" s="129"/>
      <c r="S12" s="130"/>
    </row>
    <row r="13" spans="1:19" s="24" customFormat="1" x14ac:dyDescent="0.25">
      <c r="A13" s="90" t="s">
        <v>17</v>
      </c>
      <c r="B13" s="91"/>
      <c r="C13" s="92"/>
      <c r="D13" s="33"/>
      <c r="E13" s="34"/>
      <c r="F13" s="35"/>
      <c r="G13" s="36"/>
      <c r="H13" s="36"/>
      <c r="I13" s="36"/>
      <c r="J13" s="37"/>
      <c r="K13" s="37"/>
      <c r="L13" s="37"/>
      <c r="M13" s="37">
        <f>SUM(M8:M12)</f>
        <v>0</v>
      </c>
      <c r="N13" s="37">
        <f>SUM(N8:N12)</f>
        <v>0</v>
      </c>
      <c r="O13" s="38">
        <f>SUM(O8:O12)</f>
        <v>0</v>
      </c>
      <c r="P13" s="127"/>
      <c r="Q13" s="127"/>
      <c r="R13" s="127"/>
      <c r="S13" s="127"/>
    </row>
    <row r="14" spans="1:19" s="16" customFormat="1" x14ac:dyDescent="0.25">
      <c r="A14" s="72">
        <v>3</v>
      </c>
      <c r="B14" s="25"/>
      <c r="C14" s="26" t="s">
        <v>21</v>
      </c>
      <c r="D14" s="26"/>
      <c r="E14" s="27"/>
      <c r="F14" s="26"/>
      <c r="G14" s="26"/>
      <c r="H14" s="26"/>
      <c r="I14" s="26"/>
      <c r="J14" s="26"/>
      <c r="K14" s="26"/>
      <c r="L14" s="26"/>
      <c r="M14" s="26"/>
      <c r="N14" s="26"/>
      <c r="O14" s="28"/>
      <c r="P14" s="15"/>
      <c r="Q14" s="15"/>
      <c r="R14" s="15"/>
      <c r="S14" s="15"/>
    </row>
    <row r="15" spans="1:19" s="31" customFormat="1" x14ac:dyDescent="0.25">
      <c r="A15" s="73">
        <v>3.1</v>
      </c>
      <c r="B15" s="5">
        <v>92762</v>
      </c>
      <c r="C15" s="20" t="s">
        <v>574</v>
      </c>
      <c r="D15" s="7"/>
      <c r="E15" s="21">
        <f>9.7344+((((2*(7.2+4.2))*4)+(3*(2.2*4))+(7.2*4))*0.617)</f>
        <v>100.06319999999999</v>
      </c>
      <c r="F15" s="22" t="s">
        <v>18</v>
      </c>
      <c r="G15" s="30"/>
      <c r="H15" s="30"/>
      <c r="I15" s="30">
        <f t="shared" ref="I15:I20" si="4">SUM(H15+G15)</f>
        <v>0</v>
      </c>
      <c r="J15" s="30">
        <f>ROUND($G15*(1+$Q$1),2)</f>
        <v>0</v>
      </c>
      <c r="K15" s="30">
        <f>ROUND($H15*(1+$Q$1),2)</f>
        <v>0</v>
      </c>
      <c r="L15" s="30">
        <f t="shared" ref="L15:L20" si="5">SUM(K15+J15)</f>
        <v>0</v>
      </c>
      <c r="M15" s="30">
        <f t="shared" ref="M15:M20" si="6">ROUND(J15*E15,2)</f>
        <v>0</v>
      </c>
      <c r="N15" s="30">
        <f t="shared" ref="N15:N20" si="7">ROUND(E15*K15,2)</f>
        <v>0</v>
      </c>
      <c r="O15" s="117">
        <f t="shared" ref="O15:O20" si="8">SUM(N15+M15)</f>
        <v>0</v>
      </c>
      <c r="P15" s="128"/>
      <c r="Q15" s="128"/>
      <c r="R15" s="129"/>
      <c r="S15" s="129"/>
    </row>
    <row r="16" spans="1:19" s="24" customFormat="1" x14ac:dyDescent="0.25">
      <c r="A16" s="74">
        <v>3.2</v>
      </c>
      <c r="B16" s="39">
        <v>92760</v>
      </c>
      <c r="C16" s="20" t="s">
        <v>579</v>
      </c>
      <c r="D16" s="7"/>
      <c r="E16" s="21">
        <v>22.24</v>
      </c>
      <c r="F16" s="22" t="s">
        <v>18</v>
      </c>
      <c r="G16" s="30"/>
      <c r="H16" s="30"/>
      <c r="I16" s="30">
        <f t="shared" si="4"/>
        <v>0</v>
      </c>
      <c r="J16" s="40">
        <f>ROUND($G16*(1+$Q$1),2)</f>
        <v>0</v>
      </c>
      <c r="K16" s="40">
        <f>ROUND($H16*(1+$Q$1),2)</f>
        <v>0</v>
      </c>
      <c r="L16" s="40">
        <f t="shared" si="5"/>
        <v>0</v>
      </c>
      <c r="M16" s="40">
        <f t="shared" si="6"/>
        <v>0</v>
      </c>
      <c r="N16" s="40">
        <f t="shared" si="7"/>
        <v>0</v>
      </c>
      <c r="O16" s="41">
        <f t="shared" si="8"/>
        <v>0</v>
      </c>
      <c r="P16" s="127"/>
      <c r="Q16" s="127"/>
      <c r="R16" s="131"/>
      <c r="S16" s="131"/>
    </row>
    <row r="17" spans="1:19" s="24" customFormat="1" x14ac:dyDescent="0.25">
      <c r="A17" s="73">
        <v>3.3</v>
      </c>
      <c r="B17" s="39">
        <v>92759</v>
      </c>
      <c r="C17" s="20" t="s">
        <v>575</v>
      </c>
      <c r="D17" s="7"/>
      <c r="E17" s="21">
        <f>2.64+((((2*(((7.2+4.2)/0.12)*0.88)))+((3*(2.2/0.12))*0.68))+((7.2/0.12)*0.68)*0.157)</f>
        <v>213.64559999999997</v>
      </c>
      <c r="F17" s="22" t="s">
        <v>18</v>
      </c>
      <c r="G17" s="30"/>
      <c r="H17" s="30"/>
      <c r="I17" s="30">
        <f t="shared" si="4"/>
        <v>0</v>
      </c>
      <c r="J17" s="40">
        <f>ROUND($G17*(1+$Q$1),2)</f>
        <v>0</v>
      </c>
      <c r="K17" s="40">
        <f>ROUND($H17*(1+$Q$1),2)</f>
        <v>0</v>
      </c>
      <c r="L17" s="40">
        <f t="shared" si="5"/>
        <v>0</v>
      </c>
      <c r="M17" s="40">
        <f t="shared" si="6"/>
        <v>0</v>
      </c>
      <c r="N17" s="40">
        <f t="shared" si="7"/>
        <v>0</v>
      </c>
      <c r="O17" s="41">
        <f t="shared" ref="O17:O18" si="9">SUM(N17+M17)</f>
        <v>0</v>
      </c>
      <c r="P17" s="127"/>
      <c r="Q17" s="127"/>
      <c r="R17" s="131"/>
      <c r="S17" s="131"/>
    </row>
    <row r="18" spans="1:19" s="24" customFormat="1" x14ac:dyDescent="0.25">
      <c r="A18" s="74">
        <v>3.4</v>
      </c>
      <c r="B18" s="39">
        <v>92446</v>
      </c>
      <c r="C18" s="20" t="s">
        <v>576</v>
      </c>
      <c r="D18" s="7"/>
      <c r="E18" s="21">
        <f>(0.2*2*3)+(2*(0.15*2))</f>
        <v>1.8000000000000003</v>
      </c>
      <c r="F18" s="22" t="s">
        <v>7</v>
      </c>
      <c r="G18" s="30"/>
      <c r="H18" s="30"/>
      <c r="I18" s="30">
        <f t="shared" si="4"/>
        <v>0</v>
      </c>
      <c r="J18" s="40">
        <f>ROUND($G18*(1+$Q$1),2)</f>
        <v>0</v>
      </c>
      <c r="K18" s="40">
        <f>ROUND($H18*(1+$Q$1),2)</f>
        <v>0</v>
      </c>
      <c r="L18" s="40">
        <f t="shared" si="5"/>
        <v>0</v>
      </c>
      <c r="M18" s="40">
        <f t="shared" si="6"/>
        <v>0</v>
      </c>
      <c r="N18" s="40">
        <f t="shared" si="7"/>
        <v>0</v>
      </c>
      <c r="O18" s="41">
        <f t="shared" si="9"/>
        <v>0</v>
      </c>
      <c r="P18" s="127"/>
      <c r="Q18" s="127"/>
      <c r="R18" s="131"/>
      <c r="S18" s="131"/>
    </row>
    <row r="19" spans="1:19" s="24" customFormat="1" ht="25.5" x14ac:dyDescent="0.25">
      <c r="A19" s="73">
        <v>3.5</v>
      </c>
      <c r="B19" s="39" t="s">
        <v>584</v>
      </c>
      <c r="C19" s="20" t="s">
        <v>580</v>
      </c>
      <c r="D19" s="7"/>
      <c r="E19" s="21">
        <f>(44.35/3)+(((2*(7+4))*2*0.3)+(3*(0.2*4))+(2*0.2))</f>
        <v>30.783333333333331</v>
      </c>
      <c r="F19" s="22" t="s">
        <v>7</v>
      </c>
      <c r="G19" s="30"/>
      <c r="H19" s="30"/>
      <c r="I19" s="30">
        <f t="shared" si="4"/>
        <v>0</v>
      </c>
      <c r="J19" s="40">
        <f>ROUND($G19*(1+$Q$1),2)</f>
        <v>0</v>
      </c>
      <c r="K19" s="40">
        <f>ROUND($H19*(1+$Q$1),2)</f>
        <v>0</v>
      </c>
      <c r="L19" s="40">
        <f t="shared" si="5"/>
        <v>0</v>
      </c>
      <c r="M19" s="40">
        <f t="shared" si="6"/>
        <v>0</v>
      </c>
      <c r="N19" s="40">
        <f t="shared" si="7"/>
        <v>0</v>
      </c>
      <c r="O19" s="41">
        <f t="shared" si="8"/>
        <v>0</v>
      </c>
      <c r="P19" s="127"/>
      <c r="Q19" s="127"/>
      <c r="R19" s="131"/>
      <c r="S19" s="131"/>
    </row>
    <row r="20" spans="1:19" s="24" customFormat="1" x14ac:dyDescent="0.25">
      <c r="A20" s="74">
        <v>3.6</v>
      </c>
      <c r="B20" s="39" t="s">
        <v>585</v>
      </c>
      <c r="C20" s="20" t="s">
        <v>577</v>
      </c>
      <c r="D20" s="7"/>
      <c r="E20" s="21">
        <f>(3*(0.15*0.2*1.1))+(2*1.2*0.15*0.15)++(((2*(7+4))*0.2*0.3)+(3*(0.2*0.2)*2)+(0.2*0.2*7))</f>
        <v>1.9930000000000001</v>
      </c>
      <c r="F20" s="22" t="s">
        <v>16</v>
      </c>
      <c r="G20" s="30"/>
      <c r="H20" s="30"/>
      <c r="I20" s="30">
        <f t="shared" si="4"/>
        <v>0</v>
      </c>
      <c r="J20" s="40">
        <f>ROUND($G20*(1+$Q$1),2)</f>
        <v>0</v>
      </c>
      <c r="K20" s="40">
        <f>ROUND($H20*(1+$Q$1),2)</f>
        <v>0</v>
      </c>
      <c r="L20" s="40">
        <f t="shared" si="5"/>
        <v>0</v>
      </c>
      <c r="M20" s="40">
        <f t="shared" si="6"/>
        <v>0</v>
      </c>
      <c r="N20" s="40">
        <f t="shared" si="7"/>
        <v>0</v>
      </c>
      <c r="O20" s="41">
        <f t="shared" si="8"/>
        <v>0</v>
      </c>
      <c r="P20" s="127"/>
      <c r="Q20" s="127"/>
      <c r="R20" s="131"/>
      <c r="S20" s="131"/>
    </row>
    <row r="21" spans="1:19" s="24" customFormat="1" x14ac:dyDescent="0.25">
      <c r="A21" s="90" t="s">
        <v>578</v>
      </c>
      <c r="B21" s="91"/>
      <c r="C21" s="91"/>
      <c r="D21" s="42"/>
      <c r="E21" s="43"/>
      <c r="F21" s="44"/>
      <c r="G21" s="36"/>
      <c r="H21" s="36"/>
      <c r="I21" s="36"/>
      <c r="J21" s="37"/>
      <c r="K21" s="37"/>
      <c r="L21" s="37"/>
      <c r="M21" s="37">
        <f>SUM(M15:M20)</f>
        <v>0</v>
      </c>
      <c r="N21" s="37">
        <f t="shared" ref="N21:O21" si="10">SUM(N15:N20)</f>
        <v>0</v>
      </c>
      <c r="O21" s="38">
        <f t="shared" si="10"/>
        <v>0</v>
      </c>
      <c r="P21" s="127"/>
      <c r="Q21" s="127"/>
      <c r="R21" s="131"/>
      <c r="S21" s="131"/>
    </row>
    <row r="22" spans="1:19" s="16" customFormat="1" x14ac:dyDescent="0.25">
      <c r="A22" s="72">
        <v>7</v>
      </c>
      <c r="B22" s="25"/>
      <c r="C22" s="26" t="s">
        <v>24</v>
      </c>
      <c r="D22" s="26"/>
      <c r="E22" s="27"/>
      <c r="F22" s="26"/>
      <c r="G22" s="26"/>
      <c r="H22" s="26"/>
      <c r="I22" s="26"/>
      <c r="J22" s="26"/>
      <c r="K22" s="26"/>
      <c r="L22" s="26"/>
      <c r="M22" s="26"/>
      <c r="N22" s="26"/>
      <c r="O22" s="28"/>
      <c r="P22" s="15"/>
      <c r="Q22" s="15"/>
      <c r="R22" s="15"/>
      <c r="S22" s="15"/>
    </row>
    <row r="23" spans="1:19" s="31" customFormat="1" x14ac:dyDescent="0.25">
      <c r="A23" s="73" t="s">
        <v>338</v>
      </c>
      <c r="B23" s="32">
        <v>98557</v>
      </c>
      <c r="C23" s="23" t="s">
        <v>324</v>
      </c>
      <c r="D23" s="23" t="s">
        <v>25</v>
      </c>
      <c r="E23" s="21">
        <v>69.58</v>
      </c>
      <c r="F23" s="22" t="s">
        <v>7</v>
      </c>
      <c r="G23" s="30"/>
      <c r="H23" s="30"/>
      <c r="I23" s="30">
        <f>SUM(H23+G23)</f>
        <v>0</v>
      </c>
      <c r="J23" s="30">
        <f>ROUND($G23*(1+$Q$1),2)</f>
        <v>0</v>
      </c>
      <c r="K23" s="30">
        <f>ROUND($H23*(1+$Q$1),2)</f>
        <v>0</v>
      </c>
      <c r="L23" s="30">
        <f>SUM(K23+J23)</f>
        <v>0</v>
      </c>
      <c r="M23" s="30">
        <f>ROUND(J23*E23,2)</f>
        <v>0</v>
      </c>
      <c r="N23" s="30">
        <f>ROUND(E23*K23,2)</f>
        <v>0</v>
      </c>
      <c r="O23" s="117">
        <f t="shared" ref="O23" si="11">SUM(N23+M23)</f>
        <v>0</v>
      </c>
      <c r="P23" s="128"/>
      <c r="Q23" s="128"/>
      <c r="R23" s="129"/>
      <c r="S23" s="129"/>
    </row>
    <row r="24" spans="1:19" s="24" customFormat="1" ht="25.5" x14ac:dyDescent="0.25">
      <c r="A24" s="74" t="s">
        <v>339</v>
      </c>
      <c r="B24" s="39">
        <v>98547</v>
      </c>
      <c r="C24" s="20" t="s">
        <v>325</v>
      </c>
      <c r="D24" s="7" t="s">
        <v>26</v>
      </c>
      <c r="E24" s="21">
        <v>45.79</v>
      </c>
      <c r="F24" s="22" t="s">
        <v>7</v>
      </c>
      <c r="G24" s="30"/>
      <c r="H24" s="30"/>
      <c r="I24" s="30">
        <f>SUM(H24+G24)</f>
        <v>0</v>
      </c>
      <c r="J24" s="40">
        <f>ROUND($G24*(1+$Q$1),2)</f>
        <v>0</v>
      </c>
      <c r="K24" s="40">
        <f>ROUND($H24*(1+$Q$1),2)</f>
        <v>0</v>
      </c>
      <c r="L24" s="40">
        <f>SUM(K24+J24)</f>
        <v>0</v>
      </c>
      <c r="M24" s="40">
        <f>ROUND(J24*E24,2)</f>
        <v>0</v>
      </c>
      <c r="N24" s="40">
        <f>ROUND(E24*K24,2)</f>
        <v>0</v>
      </c>
      <c r="O24" s="41">
        <f t="shared" ref="O24:O25" si="12">SUM(N24+M24)</f>
        <v>0</v>
      </c>
      <c r="P24" s="127"/>
      <c r="Q24" s="127"/>
      <c r="R24" s="131"/>
      <c r="S24" s="131"/>
    </row>
    <row r="25" spans="1:19" s="24" customFormat="1" x14ac:dyDescent="0.25">
      <c r="A25" s="74" t="s">
        <v>340</v>
      </c>
      <c r="B25" s="39" t="s">
        <v>586</v>
      </c>
      <c r="C25" s="20" t="s">
        <v>27</v>
      </c>
      <c r="D25" s="7" t="s">
        <v>28</v>
      </c>
      <c r="E25" s="21">
        <v>76</v>
      </c>
      <c r="F25" s="22" t="s">
        <v>7</v>
      </c>
      <c r="G25" s="30"/>
      <c r="H25" s="30"/>
      <c r="I25" s="30">
        <f>SUM(H25+G25)</f>
        <v>0</v>
      </c>
      <c r="J25" s="40">
        <f>ROUND($G25*(1+$Q$1),2)</f>
        <v>0</v>
      </c>
      <c r="K25" s="40">
        <f>ROUND($H25*(1+$Q$1),2)</f>
        <v>0</v>
      </c>
      <c r="L25" s="40">
        <f>SUM(K25+J25)</f>
        <v>0</v>
      </c>
      <c r="M25" s="40">
        <f>ROUND(J25*E25,2)</f>
        <v>0</v>
      </c>
      <c r="N25" s="40">
        <f>ROUND(E25*K25,2)</f>
        <v>0</v>
      </c>
      <c r="O25" s="41">
        <f t="shared" si="12"/>
        <v>0</v>
      </c>
      <c r="P25" s="127"/>
      <c r="Q25" s="127"/>
      <c r="R25" s="131"/>
      <c r="S25" s="131"/>
    </row>
    <row r="26" spans="1:19" s="24" customFormat="1" x14ac:dyDescent="0.25">
      <c r="A26" s="90" t="s">
        <v>29</v>
      </c>
      <c r="B26" s="91"/>
      <c r="C26" s="91"/>
      <c r="D26" s="42"/>
      <c r="E26" s="43"/>
      <c r="F26" s="44"/>
      <c r="G26" s="36"/>
      <c r="H26" s="36"/>
      <c r="I26" s="36"/>
      <c r="J26" s="37"/>
      <c r="K26" s="37"/>
      <c r="L26" s="37"/>
      <c r="M26" s="37">
        <f>SUM(M23:M25)</f>
        <v>0</v>
      </c>
      <c r="N26" s="37">
        <f t="shared" ref="N26:O26" si="13">SUM(N23:N25)</f>
        <v>0</v>
      </c>
      <c r="O26" s="38">
        <f t="shared" si="13"/>
        <v>0</v>
      </c>
      <c r="P26" s="127"/>
      <c r="Q26" s="127"/>
      <c r="R26" s="131"/>
      <c r="S26" s="131"/>
    </row>
    <row r="27" spans="1:19" s="16" customFormat="1" x14ac:dyDescent="0.25">
      <c r="A27" s="72">
        <v>8</v>
      </c>
      <c r="B27" s="25"/>
      <c r="C27" s="28" t="s">
        <v>30</v>
      </c>
      <c r="D27" s="45"/>
      <c r="E27" s="46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15"/>
      <c r="Q27" s="15"/>
      <c r="R27" s="15"/>
      <c r="S27" s="15"/>
    </row>
    <row r="28" spans="1:19" s="24" customFormat="1" x14ac:dyDescent="0.25">
      <c r="A28" s="74" t="s">
        <v>341</v>
      </c>
      <c r="B28" s="32">
        <v>103322</v>
      </c>
      <c r="C28" s="20" t="s">
        <v>31</v>
      </c>
      <c r="D28" s="7" t="s">
        <v>32</v>
      </c>
      <c r="E28" s="21">
        <v>55.32</v>
      </c>
      <c r="F28" s="22" t="s">
        <v>7</v>
      </c>
      <c r="G28" s="30"/>
      <c r="H28" s="30"/>
      <c r="I28" s="30">
        <f>G28+H28</f>
        <v>0</v>
      </c>
      <c r="J28" s="40">
        <f>ROUND($G28*(1+$Q$1),2)</f>
        <v>0</v>
      </c>
      <c r="K28" s="40">
        <f>ROUND($H28*(1+$Q$1),2)</f>
        <v>0</v>
      </c>
      <c r="L28" s="40">
        <f t="shared" ref="L28:L33" si="14">SUM(K28+J28)</f>
        <v>0</v>
      </c>
      <c r="M28" s="40">
        <f t="shared" ref="M28:M33" si="15">ROUND(J28*E28,2)</f>
        <v>0</v>
      </c>
      <c r="N28" s="40">
        <f t="shared" ref="N28:N33" si="16">ROUND(E28*K28,2)</f>
        <v>0</v>
      </c>
      <c r="O28" s="41">
        <f t="shared" ref="O28" si="17">SUM(N28+M28)</f>
        <v>0</v>
      </c>
      <c r="P28" s="127"/>
      <c r="Q28" s="127"/>
      <c r="R28" s="131"/>
      <c r="S28" s="131"/>
    </row>
    <row r="29" spans="1:19" s="24" customFormat="1" ht="25.5" x14ac:dyDescent="0.25">
      <c r="A29" s="74" t="s">
        <v>342</v>
      </c>
      <c r="B29" s="32">
        <v>103325</v>
      </c>
      <c r="C29" s="20" t="s">
        <v>581</v>
      </c>
      <c r="D29" s="7" t="s">
        <v>12</v>
      </c>
      <c r="E29" s="21">
        <f>(1.83*1.2)+(10.85*0.95)+(7*2)</f>
        <v>26.503499999999999</v>
      </c>
      <c r="F29" s="22" t="s">
        <v>7</v>
      </c>
      <c r="G29" s="30"/>
      <c r="H29" s="30"/>
      <c r="I29" s="30">
        <f>SUM(G29:H29)</f>
        <v>0</v>
      </c>
      <c r="J29" s="40">
        <f>ROUND($G29*(1+$Q$1),2)</f>
        <v>0</v>
      </c>
      <c r="K29" s="40">
        <f>ROUND($H29*(1+$Q$1),2)</f>
        <v>0</v>
      </c>
      <c r="L29" s="40">
        <f t="shared" si="14"/>
        <v>0</v>
      </c>
      <c r="M29" s="40">
        <f t="shared" si="15"/>
        <v>0</v>
      </c>
      <c r="N29" s="40">
        <f t="shared" si="16"/>
        <v>0</v>
      </c>
      <c r="O29" s="41">
        <f t="shared" ref="O29:O33" si="18">SUM(N29+M29)</f>
        <v>0</v>
      </c>
      <c r="P29" s="127"/>
      <c r="Q29" s="127"/>
      <c r="R29" s="131"/>
      <c r="S29" s="131"/>
    </row>
    <row r="30" spans="1:19" s="24" customFormat="1" x14ac:dyDescent="0.25">
      <c r="A30" s="74" t="s">
        <v>343</v>
      </c>
      <c r="B30" s="39" t="s">
        <v>587</v>
      </c>
      <c r="C30" s="20" t="s">
        <v>33</v>
      </c>
      <c r="D30" s="7" t="s">
        <v>34</v>
      </c>
      <c r="E30" s="21">
        <f>598.605-27.53</f>
        <v>571.07500000000005</v>
      </c>
      <c r="F30" s="22" t="s">
        <v>7</v>
      </c>
      <c r="G30" s="30"/>
      <c r="H30" s="30"/>
      <c r="I30" s="30">
        <f>SUM(H30+G30)</f>
        <v>0</v>
      </c>
      <c r="J30" s="40">
        <f>ROUND($G30*(1+$Q$1),2)</f>
        <v>0</v>
      </c>
      <c r="K30" s="40">
        <f>ROUND($H30*(1+$Q$1),2)</f>
        <v>0</v>
      </c>
      <c r="L30" s="40">
        <f t="shared" si="14"/>
        <v>0</v>
      </c>
      <c r="M30" s="40">
        <f t="shared" si="15"/>
        <v>0</v>
      </c>
      <c r="N30" s="40">
        <f t="shared" si="16"/>
        <v>0</v>
      </c>
      <c r="O30" s="41">
        <f t="shared" si="18"/>
        <v>0</v>
      </c>
      <c r="P30" s="127"/>
      <c r="Q30" s="127"/>
      <c r="R30" s="131"/>
      <c r="S30" s="131"/>
    </row>
    <row r="31" spans="1:19" s="24" customFormat="1" x14ac:dyDescent="0.25">
      <c r="A31" s="74" t="s">
        <v>344</v>
      </c>
      <c r="B31" s="39" t="s">
        <v>588</v>
      </c>
      <c r="C31" s="20" t="s">
        <v>35</v>
      </c>
      <c r="D31" s="7" t="s">
        <v>36</v>
      </c>
      <c r="E31" s="21">
        <v>16.46</v>
      </c>
      <c r="F31" s="22" t="s">
        <v>7</v>
      </c>
      <c r="G31" s="30"/>
      <c r="H31" s="30"/>
      <c r="I31" s="30">
        <f>SUM(H31+G31)</f>
        <v>0</v>
      </c>
      <c r="J31" s="40">
        <f>ROUND($G31*(1+$Q$1),2)</f>
        <v>0</v>
      </c>
      <c r="K31" s="40">
        <f>ROUND($H31*(1+$Q$1),2)</f>
        <v>0</v>
      </c>
      <c r="L31" s="40">
        <f t="shared" si="14"/>
        <v>0</v>
      </c>
      <c r="M31" s="40">
        <f t="shared" si="15"/>
        <v>0</v>
      </c>
      <c r="N31" s="40">
        <f t="shared" si="16"/>
        <v>0</v>
      </c>
      <c r="O31" s="41">
        <f t="shared" si="18"/>
        <v>0</v>
      </c>
      <c r="P31" s="127"/>
      <c r="Q31" s="127"/>
      <c r="R31" s="131"/>
      <c r="S31" s="131"/>
    </row>
    <row r="32" spans="1:19" s="31" customFormat="1" x14ac:dyDescent="0.25">
      <c r="A32" s="73" t="s">
        <v>345</v>
      </c>
      <c r="B32" s="32" t="s">
        <v>589</v>
      </c>
      <c r="C32" s="23" t="s">
        <v>515</v>
      </c>
      <c r="D32" s="23"/>
      <c r="E32" s="21">
        <v>34.650000000000006</v>
      </c>
      <c r="F32" s="22" t="s">
        <v>37</v>
      </c>
      <c r="G32" s="30"/>
      <c r="H32" s="30"/>
      <c r="I32" s="30">
        <f>SUM(H32+G32)</f>
        <v>0</v>
      </c>
      <c r="J32" s="30">
        <f>ROUND($G32*(1+$Q$1),2)</f>
        <v>0</v>
      </c>
      <c r="K32" s="30">
        <f>ROUND($H32*(1+$Q$1),2)</f>
        <v>0</v>
      </c>
      <c r="L32" s="30">
        <f t="shared" si="14"/>
        <v>0</v>
      </c>
      <c r="M32" s="30">
        <f t="shared" si="15"/>
        <v>0</v>
      </c>
      <c r="N32" s="30">
        <f t="shared" si="16"/>
        <v>0</v>
      </c>
      <c r="O32" s="117">
        <f t="shared" si="18"/>
        <v>0</v>
      </c>
      <c r="P32" s="128"/>
      <c r="Q32" s="128"/>
      <c r="R32" s="129"/>
      <c r="S32" s="129"/>
    </row>
    <row r="33" spans="1:19" s="31" customFormat="1" ht="25.5" x14ac:dyDescent="0.25">
      <c r="A33" s="73" t="s">
        <v>346</v>
      </c>
      <c r="B33" s="32" t="s">
        <v>590</v>
      </c>
      <c r="C33" s="23" t="s">
        <v>516</v>
      </c>
      <c r="D33" s="23"/>
      <c r="E33" s="21">
        <v>147.84299999999999</v>
      </c>
      <c r="F33" s="22" t="s">
        <v>37</v>
      </c>
      <c r="G33" s="30"/>
      <c r="H33" s="30"/>
      <c r="I33" s="30">
        <f>SUM(H33+G33)</f>
        <v>0</v>
      </c>
      <c r="J33" s="30">
        <f>ROUND($G33*(1+$Q$1),2)</f>
        <v>0</v>
      </c>
      <c r="K33" s="30">
        <f>ROUND($H33*(1+$Q$1),2)</f>
        <v>0</v>
      </c>
      <c r="L33" s="30">
        <f t="shared" si="14"/>
        <v>0</v>
      </c>
      <c r="M33" s="30">
        <f t="shared" si="15"/>
        <v>0</v>
      </c>
      <c r="N33" s="30">
        <f t="shared" si="16"/>
        <v>0</v>
      </c>
      <c r="O33" s="117">
        <f t="shared" si="18"/>
        <v>0</v>
      </c>
      <c r="P33" s="128"/>
      <c r="Q33" s="128"/>
      <c r="R33" s="129"/>
      <c r="S33" s="129"/>
    </row>
    <row r="34" spans="1:19" s="24" customFormat="1" x14ac:dyDescent="0.25">
      <c r="A34" s="90" t="s">
        <v>38</v>
      </c>
      <c r="B34" s="91"/>
      <c r="C34" s="91"/>
      <c r="D34" s="42"/>
      <c r="E34" s="43"/>
      <c r="F34" s="44"/>
      <c r="G34" s="36"/>
      <c r="H34" s="36"/>
      <c r="I34" s="36"/>
      <c r="J34" s="37"/>
      <c r="K34" s="37"/>
      <c r="L34" s="37"/>
      <c r="M34" s="37">
        <f>SUM(M28:M33)</f>
        <v>0</v>
      </c>
      <c r="N34" s="37">
        <f>SUM(N28:N33)</f>
        <v>0</v>
      </c>
      <c r="O34" s="38">
        <f>SUM(O28:O33)</f>
        <v>0</v>
      </c>
      <c r="P34" s="127"/>
      <c r="Q34" s="127"/>
      <c r="R34" s="131"/>
      <c r="S34" s="131"/>
    </row>
    <row r="35" spans="1:19" s="16" customFormat="1" x14ac:dyDescent="0.25">
      <c r="A35" s="72">
        <v>9</v>
      </c>
      <c r="B35" s="25"/>
      <c r="C35" s="28" t="s">
        <v>39</v>
      </c>
      <c r="D35" s="45"/>
      <c r="E35" s="46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15"/>
      <c r="Q35" s="15"/>
      <c r="R35" s="15"/>
      <c r="S35" s="15"/>
    </row>
    <row r="36" spans="1:19" s="24" customFormat="1" x14ac:dyDescent="0.25">
      <c r="A36" s="74" t="s">
        <v>347</v>
      </c>
      <c r="B36" s="5" t="s">
        <v>591</v>
      </c>
      <c r="C36" s="47" t="s">
        <v>595</v>
      </c>
      <c r="D36" s="7" t="s">
        <v>14</v>
      </c>
      <c r="E36" s="21">
        <v>1</v>
      </c>
      <c r="F36" s="22" t="s">
        <v>15</v>
      </c>
      <c r="G36" s="30"/>
      <c r="H36" s="30"/>
      <c r="I36" s="30">
        <f t="shared" ref="I36:I46" si="19">SUM(H36+G36)</f>
        <v>0</v>
      </c>
      <c r="J36" s="40">
        <f>ROUND($G36*(1+$S$1),2)</f>
        <v>0</v>
      </c>
      <c r="K36" s="40">
        <f>ROUND($H36*(1+$S$1),2)</f>
        <v>0</v>
      </c>
      <c r="L36" s="40">
        <f>SUM(K36+J36)</f>
        <v>0</v>
      </c>
      <c r="M36" s="40">
        <f t="shared" ref="M36:M46" si="20">ROUND(J36*E36,2)</f>
        <v>0</v>
      </c>
      <c r="N36" s="40">
        <f t="shared" ref="N36:N46" si="21">ROUND(E36*K36,2)</f>
        <v>0</v>
      </c>
      <c r="O36" s="41">
        <f t="shared" ref="O36" si="22">SUM(N36+M36)</f>
        <v>0</v>
      </c>
      <c r="P36" s="127"/>
      <c r="Q36" s="127"/>
      <c r="R36" s="131"/>
      <c r="S36" s="132"/>
    </row>
    <row r="37" spans="1:19" s="24" customFormat="1" x14ac:dyDescent="0.25">
      <c r="A37" s="74" t="s">
        <v>348</v>
      </c>
      <c r="B37" s="5" t="s">
        <v>593</v>
      </c>
      <c r="C37" s="47" t="s">
        <v>596</v>
      </c>
      <c r="D37" s="7" t="s">
        <v>40</v>
      </c>
      <c r="E37" s="21">
        <v>61.95</v>
      </c>
      <c r="F37" s="22" t="s">
        <v>7</v>
      </c>
      <c r="G37" s="30"/>
      <c r="H37" s="30"/>
      <c r="I37" s="30">
        <f t="shared" si="19"/>
        <v>0</v>
      </c>
      <c r="J37" s="40">
        <f>ROUND($G37*(1+$Q$1),2)</f>
        <v>0</v>
      </c>
      <c r="K37" s="40">
        <f>ROUND($H37*(1+$Q$1),2)</f>
        <v>0</v>
      </c>
      <c r="L37" s="40">
        <f t="shared" ref="L37:L46" si="23">SUM(K37+J37)</f>
        <v>0</v>
      </c>
      <c r="M37" s="40">
        <f t="shared" si="20"/>
        <v>0</v>
      </c>
      <c r="N37" s="40">
        <f t="shared" si="21"/>
        <v>0</v>
      </c>
      <c r="O37" s="41">
        <f t="shared" ref="O37:O45" si="24">SUM(N37+M37)</f>
        <v>0</v>
      </c>
      <c r="P37" s="127"/>
      <c r="Q37" s="127"/>
      <c r="R37" s="131"/>
      <c r="S37" s="132"/>
    </row>
    <row r="38" spans="1:19" s="24" customFormat="1" x14ac:dyDescent="0.25">
      <c r="A38" s="74" t="s">
        <v>349</v>
      </c>
      <c r="B38" s="39">
        <v>92608</v>
      </c>
      <c r="C38" s="20" t="s">
        <v>41</v>
      </c>
      <c r="D38" s="7" t="s">
        <v>14</v>
      </c>
      <c r="E38" s="21">
        <v>1</v>
      </c>
      <c r="F38" s="22" t="s">
        <v>15</v>
      </c>
      <c r="G38" s="30"/>
      <c r="H38" s="30"/>
      <c r="I38" s="30">
        <f t="shared" si="19"/>
        <v>0</v>
      </c>
      <c r="J38" s="40">
        <f>ROUND($G38*(1+$Q$1),2)</f>
        <v>0</v>
      </c>
      <c r="K38" s="40">
        <f>ROUND($H38*(1+$Q$1),2)</f>
        <v>0</v>
      </c>
      <c r="L38" s="40">
        <f t="shared" si="23"/>
        <v>0</v>
      </c>
      <c r="M38" s="40">
        <f t="shared" si="20"/>
        <v>0</v>
      </c>
      <c r="N38" s="40">
        <f t="shared" si="21"/>
        <v>0</v>
      </c>
      <c r="O38" s="41">
        <f t="shared" si="24"/>
        <v>0</v>
      </c>
      <c r="P38" s="127"/>
      <c r="Q38" s="127"/>
      <c r="R38" s="131"/>
      <c r="S38" s="131"/>
    </row>
    <row r="39" spans="1:19" s="24" customFormat="1" x14ac:dyDescent="0.25">
      <c r="A39" s="74" t="s">
        <v>350</v>
      </c>
      <c r="B39" s="39">
        <v>92610</v>
      </c>
      <c r="C39" s="20" t="s">
        <v>42</v>
      </c>
      <c r="D39" s="7" t="s">
        <v>43</v>
      </c>
      <c r="E39" s="21">
        <v>4</v>
      </c>
      <c r="F39" s="22" t="s">
        <v>15</v>
      </c>
      <c r="G39" s="30"/>
      <c r="H39" s="30"/>
      <c r="I39" s="30">
        <f t="shared" si="19"/>
        <v>0</v>
      </c>
      <c r="J39" s="40">
        <f>ROUND($G39*(1+$Q$1),2)</f>
        <v>0</v>
      </c>
      <c r="K39" s="40">
        <f>ROUND($H39*(1+$Q$1),2)</f>
        <v>0</v>
      </c>
      <c r="L39" s="40">
        <f t="shared" si="23"/>
        <v>0</v>
      </c>
      <c r="M39" s="40">
        <f t="shared" si="20"/>
        <v>0</v>
      </c>
      <c r="N39" s="40">
        <f t="shared" si="21"/>
        <v>0</v>
      </c>
      <c r="O39" s="41">
        <f t="shared" si="24"/>
        <v>0</v>
      </c>
      <c r="P39" s="127"/>
      <c r="Q39" s="127"/>
      <c r="R39" s="131"/>
      <c r="S39" s="131"/>
    </row>
    <row r="40" spans="1:19" s="24" customFormat="1" x14ac:dyDescent="0.25">
      <c r="A40" s="74" t="s">
        <v>351</v>
      </c>
      <c r="B40" s="39">
        <v>92614</v>
      </c>
      <c r="C40" s="20" t="s">
        <v>44</v>
      </c>
      <c r="D40" s="7" t="s">
        <v>45</v>
      </c>
      <c r="E40" s="21">
        <v>6</v>
      </c>
      <c r="F40" s="22" t="s">
        <v>15</v>
      </c>
      <c r="G40" s="30"/>
      <c r="H40" s="30"/>
      <c r="I40" s="30">
        <f t="shared" si="19"/>
        <v>0</v>
      </c>
      <c r="J40" s="40">
        <f>ROUND($G40*(1+$Q$1),2)</f>
        <v>0</v>
      </c>
      <c r="K40" s="40">
        <f>ROUND($H40*(1+$Q$1),2)</f>
        <v>0</v>
      </c>
      <c r="L40" s="40">
        <f t="shared" si="23"/>
        <v>0</v>
      </c>
      <c r="M40" s="40">
        <f t="shared" si="20"/>
        <v>0</v>
      </c>
      <c r="N40" s="40">
        <f t="shared" si="21"/>
        <v>0</v>
      </c>
      <c r="O40" s="41">
        <f t="shared" si="24"/>
        <v>0</v>
      </c>
      <c r="P40" s="127"/>
      <c r="Q40" s="127"/>
      <c r="R40" s="131"/>
      <c r="S40" s="131"/>
    </row>
    <row r="41" spans="1:19" s="24" customFormat="1" x14ac:dyDescent="0.25">
      <c r="A41" s="74" t="s">
        <v>352</v>
      </c>
      <c r="B41" s="39">
        <v>92616</v>
      </c>
      <c r="C41" s="20" t="s">
        <v>46</v>
      </c>
      <c r="D41" s="7" t="s">
        <v>47</v>
      </c>
      <c r="E41" s="21">
        <v>10</v>
      </c>
      <c r="F41" s="22" t="s">
        <v>15</v>
      </c>
      <c r="G41" s="30"/>
      <c r="H41" s="30"/>
      <c r="I41" s="30">
        <f t="shared" si="19"/>
        <v>0</v>
      </c>
      <c r="J41" s="40">
        <f>ROUND($G41*(1+$Q$1),2)</f>
        <v>0</v>
      </c>
      <c r="K41" s="40">
        <f>ROUND($H41*(1+$Q$1),2)</f>
        <v>0</v>
      </c>
      <c r="L41" s="40">
        <f t="shared" si="23"/>
        <v>0</v>
      </c>
      <c r="M41" s="40">
        <f t="shared" si="20"/>
        <v>0</v>
      </c>
      <c r="N41" s="40">
        <f t="shared" si="21"/>
        <v>0</v>
      </c>
      <c r="O41" s="41">
        <f t="shared" si="24"/>
        <v>0</v>
      </c>
      <c r="P41" s="127"/>
      <c r="Q41" s="127"/>
      <c r="R41" s="131"/>
      <c r="S41" s="131"/>
    </row>
    <row r="42" spans="1:19" s="24" customFormat="1" x14ac:dyDescent="0.25">
      <c r="A42" s="74" t="s">
        <v>353</v>
      </c>
      <c r="B42" s="39">
        <v>92580</v>
      </c>
      <c r="C42" s="20" t="s">
        <v>48</v>
      </c>
      <c r="D42" s="7" t="s">
        <v>49</v>
      </c>
      <c r="E42" s="21">
        <v>660.34</v>
      </c>
      <c r="F42" s="22" t="s">
        <v>7</v>
      </c>
      <c r="G42" s="30"/>
      <c r="H42" s="30"/>
      <c r="I42" s="30">
        <f t="shared" si="19"/>
        <v>0</v>
      </c>
      <c r="J42" s="40">
        <f>ROUND($G42*(1+$Q$1),2)</f>
        <v>0</v>
      </c>
      <c r="K42" s="40">
        <f>ROUND($H42*(1+$Q$1),2)</f>
        <v>0</v>
      </c>
      <c r="L42" s="40">
        <f t="shared" si="23"/>
        <v>0</v>
      </c>
      <c r="M42" s="40">
        <f t="shared" si="20"/>
        <v>0</v>
      </c>
      <c r="N42" s="40">
        <f t="shared" si="21"/>
        <v>0</v>
      </c>
      <c r="O42" s="41">
        <f t="shared" si="24"/>
        <v>0</v>
      </c>
      <c r="P42" s="127"/>
      <c r="Q42" s="127"/>
      <c r="R42" s="131"/>
      <c r="S42" s="131"/>
    </row>
    <row r="43" spans="1:19" s="24" customFormat="1" x14ac:dyDescent="0.25">
      <c r="A43" s="74" t="s">
        <v>354</v>
      </c>
      <c r="B43" s="39">
        <v>94213</v>
      </c>
      <c r="C43" s="20" t="s">
        <v>50</v>
      </c>
      <c r="D43" s="7" t="s">
        <v>49</v>
      </c>
      <c r="E43" s="21">
        <v>660.34</v>
      </c>
      <c r="F43" s="22" t="s">
        <v>7</v>
      </c>
      <c r="G43" s="30"/>
      <c r="H43" s="30"/>
      <c r="I43" s="30">
        <f t="shared" si="19"/>
        <v>0</v>
      </c>
      <c r="J43" s="40">
        <f>ROUND($G43*(1+$Q$1),2)</f>
        <v>0</v>
      </c>
      <c r="K43" s="40">
        <f>ROUND($H43*(1+$Q$1),2)</f>
        <v>0</v>
      </c>
      <c r="L43" s="40">
        <f t="shared" si="23"/>
        <v>0</v>
      </c>
      <c r="M43" s="40">
        <f t="shared" si="20"/>
        <v>0</v>
      </c>
      <c r="N43" s="40">
        <f t="shared" si="21"/>
        <v>0</v>
      </c>
      <c r="O43" s="41">
        <f t="shared" si="24"/>
        <v>0</v>
      </c>
      <c r="P43" s="127"/>
      <c r="Q43" s="127"/>
      <c r="R43" s="131"/>
      <c r="S43" s="131"/>
    </row>
    <row r="44" spans="1:19" s="24" customFormat="1" x14ac:dyDescent="0.25">
      <c r="A44" s="74" t="s">
        <v>355</v>
      </c>
      <c r="B44" s="39">
        <v>94228</v>
      </c>
      <c r="C44" s="20" t="s">
        <v>51</v>
      </c>
      <c r="D44" s="7" t="s">
        <v>52</v>
      </c>
      <c r="E44" s="21">
        <v>136.01</v>
      </c>
      <c r="F44" s="22" t="s">
        <v>37</v>
      </c>
      <c r="G44" s="30"/>
      <c r="H44" s="30"/>
      <c r="I44" s="30">
        <f t="shared" si="19"/>
        <v>0</v>
      </c>
      <c r="J44" s="40">
        <f>ROUND($G44*(1+$Q$1),2)</f>
        <v>0</v>
      </c>
      <c r="K44" s="40">
        <f>ROUND($H44*(1+$Q$1),2)</f>
        <v>0</v>
      </c>
      <c r="L44" s="40">
        <f t="shared" si="23"/>
        <v>0</v>
      </c>
      <c r="M44" s="40">
        <f t="shared" si="20"/>
        <v>0</v>
      </c>
      <c r="N44" s="40">
        <f t="shared" si="21"/>
        <v>0</v>
      </c>
      <c r="O44" s="41">
        <f t="shared" si="24"/>
        <v>0</v>
      </c>
      <c r="P44" s="127"/>
      <c r="Q44" s="127"/>
      <c r="R44" s="131"/>
      <c r="S44" s="131"/>
    </row>
    <row r="45" spans="1:19" s="24" customFormat="1" x14ac:dyDescent="0.25">
      <c r="A45" s="74" t="s">
        <v>356</v>
      </c>
      <c r="B45" s="32" t="s">
        <v>594</v>
      </c>
      <c r="C45" s="20" t="s">
        <v>53</v>
      </c>
      <c r="D45" s="7" t="s">
        <v>54</v>
      </c>
      <c r="E45" s="21">
        <v>101.98</v>
      </c>
      <c r="F45" s="22" t="s">
        <v>37</v>
      </c>
      <c r="G45" s="30"/>
      <c r="H45" s="30"/>
      <c r="I45" s="30">
        <f t="shared" si="19"/>
        <v>0</v>
      </c>
      <c r="J45" s="40">
        <f>ROUND($G45*(1+$Q$1),2)</f>
        <v>0</v>
      </c>
      <c r="K45" s="40">
        <f>ROUND($H45*(1+$Q$1),2)</f>
        <v>0</v>
      </c>
      <c r="L45" s="40">
        <f t="shared" si="23"/>
        <v>0</v>
      </c>
      <c r="M45" s="40">
        <f t="shared" si="20"/>
        <v>0</v>
      </c>
      <c r="N45" s="40">
        <f t="shared" si="21"/>
        <v>0</v>
      </c>
      <c r="O45" s="41">
        <f t="shared" si="24"/>
        <v>0</v>
      </c>
      <c r="P45" s="127"/>
      <c r="Q45" s="127"/>
      <c r="R45" s="131"/>
      <c r="S45" s="131"/>
    </row>
    <row r="46" spans="1:19" s="24" customFormat="1" x14ac:dyDescent="0.25">
      <c r="A46" s="74" t="s">
        <v>357</v>
      </c>
      <c r="B46" s="39">
        <v>94231</v>
      </c>
      <c r="C46" s="20" t="s">
        <v>55</v>
      </c>
      <c r="D46" s="7" t="s">
        <v>56</v>
      </c>
      <c r="E46" s="21">
        <v>238.26</v>
      </c>
      <c r="F46" s="22" t="s">
        <v>37</v>
      </c>
      <c r="G46" s="30"/>
      <c r="H46" s="30"/>
      <c r="I46" s="30">
        <f t="shared" si="19"/>
        <v>0</v>
      </c>
      <c r="J46" s="40">
        <f>ROUND($G46*(1+$Q$1),2)</f>
        <v>0</v>
      </c>
      <c r="K46" s="40">
        <f>ROUND($H46*(1+$Q$1),2)</f>
        <v>0</v>
      </c>
      <c r="L46" s="40">
        <f t="shared" si="23"/>
        <v>0</v>
      </c>
      <c r="M46" s="40">
        <f t="shared" si="20"/>
        <v>0</v>
      </c>
      <c r="N46" s="40">
        <f t="shared" si="21"/>
        <v>0</v>
      </c>
      <c r="O46" s="41">
        <f>SUM(N46+M46)</f>
        <v>0</v>
      </c>
      <c r="P46" s="127"/>
      <c r="Q46" s="127"/>
      <c r="R46" s="131"/>
      <c r="S46" s="131"/>
    </row>
    <row r="47" spans="1:19" s="24" customFormat="1" x14ac:dyDescent="0.25">
      <c r="A47" s="90" t="s">
        <v>57</v>
      </c>
      <c r="B47" s="91"/>
      <c r="C47" s="91"/>
      <c r="D47" s="42"/>
      <c r="E47" s="43"/>
      <c r="F47" s="44"/>
      <c r="G47" s="36"/>
      <c r="H47" s="36"/>
      <c r="I47" s="36"/>
      <c r="J47" s="37"/>
      <c r="K47" s="37"/>
      <c r="L47" s="37"/>
      <c r="M47" s="37">
        <f>SUM(M36:M46)</f>
        <v>0</v>
      </c>
      <c r="N47" s="37">
        <f t="shared" ref="N47" si="25">SUM(N36:N46)</f>
        <v>0</v>
      </c>
      <c r="O47" s="38">
        <f>SUM(O36:O46)</f>
        <v>0</v>
      </c>
      <c r="P47" s="127"/>
      <c r="Q47" s="127"/>
      <c r="R47" s="131"/>
      <c r="S47" s="131"/>
    </row>
    <row r="48" spans="1:19" s="16" customFormat="1" x14ac:dyDescent="0.25">
      <c r="A48" s="75">
        <v>10</v>
      </c>
      <c r="B48" s="25"/>
      <c r="C48" s="28" t="s">
        <v>58</v>
      </c>
      <c r="D48" s="45"/>
      <c r="E48" s="46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15"/>
      <c r="Q48" s="15"/>
      <c r="R48" s="15"/>
      <c r="S48" s="15"/>
    </row>
    <row r="49" spans="1:19" s="24" customFormat="1" x14ac:dyDescent="0.25">
      <c r="A49" s="71" t="s">
        <v>358</v>
      </c>
      <c r="B49" s="39">
        <v>88477</v>
      </c>
      <c r="C49" s="20" t="s">
        <v>59</v>
      </c>
      <c r="D49" s="7" t="s">
        <v>60</v>
      </c>
      <c r="E49" s="21">
        <v>710.44</v>
      </c>
      <c r="F49" s="22" t="s">
        <v>16</v>
      </c>
      <c r="G49" s="30"/>
      <c r="H49" s="30"/>
      <c r="I49" s="30">
        <f t="shared" ref="I49:I58" si="26">SUM(H49+G49)</f>
        <v>0</v>
      </c>
      <c r="J49" s="40">
        <f>ROUND($G49*(1+$Q$1),2)</f>
        <v>0</v>
      </c>
      <c r="K49" s="40">
        <f>ROUND($H49*(1+$Q$1),2)</f>
        <v>0</v>
      </c>
      <c r="L49" s="40">
        <f t="shared" ref="L49:L58" si="27">SUM(K49+J49)</f>
        <v>0</v>
      </c>
      <c r="M49" s="40">
        <f t="shared" ref="M49:M58" si="28">ROUND(J49*E49,2)</f>
        <v>0</v>
      </c>
      <c r="N49" s="40">
        <f t="shared" ref="N49:N58" si="29">ROUND(E49*K49,2)</f>
        <v>0</v>
      </c>
      <c r="O49" s="41">
        <f t="shared" ref="O49:O58" si="30">SUM(N49+M49)</f>
        <v>0</v>
      </c>
      <c r="P49" s="127"/>
      <c r="Q49" s="127"/>
      <c r="R49" s="131"/>
      <c r="S49" s="131"/>
    </row>
    <row r="50" spans="1:19" s="24" customFormat="1" x14ac:dyDescent="0.25">
      <c r="A50" s="71" t="s">
        <v>359</v>
      </c>
      <c r="B50" s="32" t="s">
        <v>597</v>
      </c>
      <c r="C50" s="20" t="s">
        <v>61</v>
      </c>
      <c r="D50" s="7" t="s">
        <v>62</v>
      </c>
      <c r="E50" s="21">
        <v>493.15</v>
      </c>
      <c r="F50" s="22" t="s">
        <v>7</v>
      </c>
      <c r="G50" s="30"/>
      <c r="H50" s="30"/>
      <c r="I50" s="30">
        <f t="shared" si="26"/>
        <v>0</v>
      </c>
      <c r="J50" s="40">
        <f>ROUND($G50*(1+$Q$1),2)</f>
        <v>0</v>
      </c>
      <c r="K50" s="40">
        <f>ROUND($H50*(1+$Q$1),2)</f>
        <v>0</v>
      </c>
      <c r="L50" s="40">
        <f t="shared" si="27"/>
        <v>0</v>
      </c>
      <c r="M50" s="40">
        <f t="shared" si="28"/>
        <v>0</v>
      </c>
      <c r="N50" s="40">
        <f t="shared" si="29"/>
        <v>0</v>
      </c>
      <c r="O50" s="41">
        <f t="shared" si="30"/>
        <v>0</v>
      </c>
      <c r="P50" s="127"/>
      <c r="Q50" s="127"/>
      <c r="R50" s="131"/>
      <c r="S50" s="131"/>
    </row>
    <row r="51" spans="1:19" s="24" customFormat="1" x14ac:dyDescent="0.25">
      <c r="A51" s="71" t="s">
        <v>360</v>
      </c>
      <c r="B51" s="32" t="s">
        <v>598</v>
      </c>
      <c r="C51" s="20" t="s">
        <v>63</v>
      </c>
      <c r="D51" s="7" t="s">
        <v>64</v>
      </c>
      <c r="E51" s="21">
        <v>130.13999999999999</v>
      </c>
      <c r="F51" s="22" t="s">
        <v>7</v>
      </c>
      <c r="G51" s="30"/>
      <c r="H51" s="30"/>
      <c r="I51" s="30">
        <f t="shared" si="26"/>
        <v>0</v>
      </c>
      <c r="J51" s="40">
        <f>ROUND($G51*(1+$Q$1),2)</f>
        <v>0</v>
      </c>
      <c r="K51" s="40">
        <f>ROUND($H51*(1+$Q$1),2)</f>
        <v>0</v>
      </c>
      <c r="L51" s="40">
        <f t="shared" si="27"/>
        <v>0</v>
      </c>
      <c r="M51" s="40">
        <f t="shared" si="28"/>
        <v>0</v>
      </c>
      <c r="N51" s="40">
        <f t="shared" si="29"/>
        <v>0</v>
      </c>
      <c r="O51" s="41">
        <f t="shared" si="30"/>
        <v>0</v>
      </c>
      <c r="P51" s="127"/>
      <c r="Q51" s="127"/>
      <c r="R51" s="131"/>
      <c r="S51" s="131"/>
    </row>
    <row r="52" spans="1:19" s="24" customFormat="1" x14ac:dyDescent="0.25">
      <c r="A52" s="71" t="s">
        <v>361</v>
      </c>
      <c r="B52" s="32" t="s">
        <v>599</v>
      </c>
      <c r="C52" s="20" t="s">
        <v>65</v>
      </c>
      <c r="D52" s="7" t="s">
        <v>66</v>
      </c>
      <c r="E52" s="21">
        <v>87.15</v>
      </c>
      <c r="F52" s="22" t="s">
        <v>7</v>
      </c>
      <c r="G52" s="30"/>
      <c r="H52" s="30"/>
      <c r="I52" s="30">
        <f t="shared" si="26"/>
        <v>0</v>
      </c>
      <c r="J52" s="40">
        <f>ROUND($G52*(1+$Q$1),2)</f>
        <v>0</v>
      </c>
      <c r="K52" s="40">
        <f>ROUND($H52*(1+$Q$1),2)</f>
        <v>0</v>
      </c>
      <c r="L52" s="40">
        <f t="shared" si="27"/>
        <v>0</v>
      </c>
      <c r="M52" s="40">
        <f t="shared" si="28"/>
        <v>0</v>
      </c>
      <c r="N52" s="40">
        <f t="shared" si="29"/>
        <v>0</v>
      </c>
      <c r="O52" s="41">
        <f t="shared" si="30"/>
        <v>0</v>
      </c>
      <c r="P52" s="127"/>
      <c r="Q52" s="127"/>
      <c r="R52" s="131"/>
      <c r="S52" s="131"/>
    </row>
    <row r="53" spans="1:19" s="24" customFormat="1" x14ac:dyDescent="0.25">
      <c r="A53" s="71" t="s">
        <v>362</v>
      </c>
      <c r="B53" s="32" t="s">
        <v>600</v>
      </c>
      <c r="C53" s="20" t="s">
        <v>67</v>
      </c>
      <c r="D53" s="7" t="s">
        <v>68</v>
      </c>
      <c r="E53" s="21">
        <v>432.49</v>
      </c>
      <c r="F53" s="22" t="s">
        <v>37</v>
      </c>
      <c r="G53" s="30"/>
      <c r="H53" s="30"/>
      <c r="I53" s="30">
        <f t="shared" si="26"/>
        <v>0</v>
      </c>
      <c r="J53" s="40">
        <f>ROUND($G53*(1+$Q$1),2)</f>
        <v>0</v>
      </c>
      <c r="K53" s="40">
        <f>ROUND($H53*(1+$Q$1),2)</f>
        <v>0</v>
      </c>
      <c r="L53" s="40">
        <f t="shared" si="27"/>
        <v>0</v>
      </c>
      <c r="M53" s="40">
        <f t="shared" si="28"/>
        <v>0</v>
      </c>
      <c r="N53" s="40">
        <f t="shared" si="29"/>
        <v>0</v>
      </c>
      <c r="O53" s="41">
        <f t="shared" si="30"/>
        <v>0</v>
      </c>
      <c r="P53" s="127"/>
      <c r="Q53" s="127"/>
      <c r="R53" s="131"/>
      <c r="S53" s="131"/>
    </row>
    <row r="54" spans="1:19" s="24" customFormat="1" x14ac:dyDescent="0.25">
      <c r="A54" s="71" t="s">
        <v>363</v>
      </c>
      <c r="B54" s="48">
        <v>96623</v>
      </c>
      <c r="C54" s="20" t="s">
        <v>711</v>
      </c>
      <c r="D54" s="7" t="s">
        <v>69</v>
      </c>
      <c r="E54" s="21">
        <f>13.42+(4*7*0.1)</f>
        <v>16.22</v>
      </c>
      <c r="F54" s="22" t="s">
        <v>16</v>
      </c>
      <c r="G54" s="30"/>
      <c r="H54" s="30"/>
      <c r="I54" s="30">
        <f t="shared" si="26"/>
        <v>0</v>
      </c>
      <c r="J54" s="40">
        <f>ROUND($G54*(1+$Q$1),2)</f>
        <v>0</v>
      </c>
      <c r="K54" s="40">
        <f>ROUND($H54*(1+$Q$1),2)</f>
        <v>0</v>
      </c>
      <c r="L54" s="40">
        <f t="shared" si="27"/>
        <v>0</v>
      </c>
      <c r="M54" s="40">
        <f t="shared" si="28"/>
        <v>0</v>
      </c>
      <c r="N54" s="40">
        <f t="shared" si="29"/>
        <v>0</v>
      </c>
      <c r="O54" s="41">
        <f t="shared" si="30"/>
        <v>0</v>
      </c>
      <c r="P54" s="127"/>
      <c r="Q54" s="127"/>
      <c r="R54" s="131"/>
      <c r="S54" s="131"/>
    </row>
    <row r="55" spans="1:19" s="24" customFormat="1" x14ac:dyDescent="0.25">
      <c r="A55" s="71" t="s">
        <v>364</v>
      </c>
      <c r="B55" s="32" t="s">
        <v>601</v>
      </c>
      <c r="C55" s="20" t="s">
        <v>710</v>
      </c>
      <c r="D55" s="7" t="s">
        <v>70</v>
      </c>
      <c r="E55" s="21">
        <f>134.29+(4*7)</f>
        <v>162.29</v>
      </c>
      <c r="F55" s="22" t="s">
        <v>7</v>
      </c>
      <c r="G55" s="30"/>
      <c r="H55" s="30"/>
      <c r="I55" s="30">
        <f t="shared" si="26"/>
        <v>0</v>
      </c>
      <c r="J55" s="40">
        <f>ROUND($G55*(1+$Q$1),2)</f>
        <v>0</v>
      </c>
      <c r="K55" s="40">
        <f>ROUND($H55*(1+$Q$1),2)</f>
        <v>0</v>
      </c>
      <c r="L55" s="40">
        <f t="shared" si="27"/>
        <v>0</v>
      </c>
      <c r="M55" s="40">
        <f t="shared" si="28"/>
        <v>0</v>
      </c>
      <c r="N55" s="40">
        <f t="shared" si="29"/>
        <v>0</v>
      </c>
      <c r="O55" s="41">
        <f t="shared" si="30"/>
        <v>0</v>
      </c>
      <c r="P55" s="127"/>
      <c r="Q55" s="127"/>
      <c r="R55" s="131"/>
      <c r="S55" s="131"/>
    </row>
    <row r="56" spans="1:19" s="24" customFormat="1" x14ac:dyDescent="0.25">
      <c r="A56" s="71" t="s">
        <v>365</v>
      </c>
      <c r="B56" s="39">
        <v>87249</v>
      </c>
      <c r="C56" s="20" t="s">
        <v>71</v>
      </c>
      <c r="D56" s="7" t="s">
        <v>72</v>
      </c>
      <c r="E56" s="21">
        <v>11.49</v>
      </c>
      <c r="F56" s="22" t="s">
        <v>7</v>
      </c>
      <c r="G56" s="30"/>
      <c r="H56" s="30"/>
      <c r="I56" s="30">
        <f t="shared" si="26"/>
        <v>0</v>
      </c>
      <c r="J56" s="40">
        <f>ROUND($G56*(1+$Q$1),2)</f>
        <v>0</v>
      </c>
      <c r="K56" s="40">
        <f>ROUND($H56*(1+$Q$1),2)</f>
        <v>0</v>
      </c>
      <c r="L56" s="40">
        <f t="shared" si="27"/>
        <v>0</v>
      </c>
      <c r="M56" s="40">
        <f t="shared" si="28"/>
        <v>0</v>
      </c>
      <c r="N56" s="40">
        <f t="shared" si="29"/>
        <v>0</v>
      </c>
      <c r="O56" s="41">
        <f t="shared" si="30"/>
        <v>0</v>
      </c>
      <c r="P56" s="127"/>
      <c r="Q56" s="127"/>
      <c r="R56" s="131"/>
      <c r="S56" s="131"/>
    </row>
    <row r="57" spans="1:19" s="24" customFormat="1" x14ac:dyDescent="0.25">
      <c r="A57" s="71" t="s">
        <v>366</v>
      </c>
      <c r="B57" s="32" t="s">
        <v>602</v>
      </c>
      <c r="C57" s="20" t="s">
        <v>73</v>
      </c>
      <c r="D57" s="7" t="s">
        <v>74</v>
      </c>
      <c r="E57" s="21">
        <v>203.36</v>
      </c>
      <c r="F57" s="22" t="s">
        <v>7</v>
      </c>
      <c r="G57" s="30"/>
      <c r="H57" s="30"/>
      <c r="I57" s="30">
        <f t="shared" si="26"/>
        <v>0</v>
      </c>
      <c r="J57" s="40">
        <f>ROUND($G57*(1+$Q$1),2)</f>
        <v>0</v>
      </c>
      <c r="K57" s="40">
        <f>ROUND($H57*(1+$Q$1),2)</f>
        <v>0</v>
      </c>
      <c r="L57" s="40">
        <f t="shared" si="27"/>
        <v>0</v>
      </c>
      <c r="M57" s="40">
        <f t="shared" si="28"/>
        <v>0</v>
      </c>
      <c r="N57" s="40">
        <f t="shared" si="29"/>
        <v>0</v>
      </c>
      <c r="O57" s="41">
        <f t="shared" si="30"/>
        <v>0</v>
      </c>
      <c r="P57" s="127"/>
      <c r="Q57" s="127"/>
      <c r="R57" s="131"/>
      <c r="S57" s="131"/>
    </row>
    <row r="58" spans="1:19" s="24" customFormat="1" x14ac:dyDescent="0.25">
      <c r="A58" s="71" t="s">
        <v>333</v>
      </c>
      <c r="B58" s="39">
        <v>98689</v>
      </c>
      <c r="C58" s="20" t="s">
        <v>75</v>
      </c>
      <c r="D58" s="7" t="s">
        <v>76</v>
      </c>
      <c r="E58" s="21">
        <v>17.399999999999999</v>
      </c>
      <c r="F58" s="22" t="s">
        <v>37</v>
      </c>
      <c r="G58" s="30"/>
      <c r="H58" s="30"/>
      <c r="I58" s="30">
        <f t="shared" si="26"/>
        <v>0</v>
      </c>
      <c r="J58" s="40">
        <f>ROUND($G58*(1+$Q$1),2)</f>
        <v>0</v>
      </c>
      <c r="K58" s="40">
        <f>ROUND($H58*(1+$Q$1),2)</f>
        <v>0</v>
      </c>
      <c r="L58" s="40">
        <f t="shared" si="27"/>
        <v>0</v>
      </c>
      <c r="M58" s="40">
        <f t="shared" si="28"/>
        <v>0</v>
      </c>
      <c r="N58" s="40">
        <f t="shared" si="29"/>
        <v>0</v>
      </c>
      <c r="O58" s="41">
        <f t="shared" si="30"/>
        <v>0</v>
      </c>
      <c r="P58" s="127"/>
      <c r="Q58" s="127"/>
      <c r="R58" s="131"/>
      <c r="S58" s="131"/>
    </row>
    <row r="59" spans="1:19" s="16" customFormat="1" x14ac:dyDescent="0.25">
      <c r="A59" s="90" t="s">
        <v>77</v>
      </c>
      <c r="B59" s="91"/>
      <c r="C59" s="91"/>
      <c r="D59" s="42"/>
      <c r="E59" s="43"/>
      <c r="F59" s="44"/>
      <c r="G59" s="36"/>
      <c r="H59" s="36"/>
      <c r="I59" s="36"/>
      <c r="J59" s="37"/>
      <c r="K59" s="37"/>
      <c r="L59" s="37"/>
      <c r="M59" s="37">
        <f>SUM(M49:M58)</f>
        <v>0</v>
      </c>
      <c r="N59" s="37">
        <f t="shared" ref="N59:O59" si="31">SUM(N49:N58)</f>
        <v>0</v>
      </c>
      <c r="O59" s="38">
        <f t="shared" si="31"/>
        <v>0</v>
      </c>
      <c r="P59" s="15"/>
      <c r="Q59" s="15"/>
      <c r="R59" s="133"/>
      <c r="S59" s="133"/>
    </row>
    <row r="60" spans="1:19" s="16" customFormat="1" x14ac:dyDescent="0.25">
      <c r="A60" s="75">
        <v>11</v>
      </c>
      <c r="B60" s="25"/>
      <c r="C60" s="28" t="s">
        <v>78</v>
      </c>
      <c r="D60" s="45"/>
      <c r="E60" s="46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15"/>
      <c r="Q60" s="15"/>
      <c r="R60" s="15"/>
      <c r="S60" s="15"/>
    </row>
    <row r="61" spans="1:19" s="56" customFormat="1" x14ac:dyDescent="0.25">
      <c r="A61" s="76" t="s">
        <v>367</v>
      </c>
      <c r="B61" s="49">
        <v>87904</v>
      </c>
      <c r="C61" s="50" t="s">
        <v>79</v>
      </c>
      <c r="D61" s="51" t="s">
        <v>80</v>
      </c>
      <c r="E61" s="52">
        <f>174.8715+(2*7*2)</f>
        <v>202.8715</v>
      </c>
      <c r="F61" s="53" t="s">
        <v>7</v>
      </c>
      <c r="G61" s="54"/>
      <c r="H61" s="54"/>
      <c r="I61" s="54">
        <f t="shared" ref="I61:I67" si="32">SUM(H61+G61)</f>
        <v>0</v>
      </c>
      <c r="J61" s="55">
        <f>ROUND($G61*(1+$Q$1),2)</f>
        <v>0</v>
      </c>
      <c r="K61" s="55">
        <f>ROUND($H61*(1+$Q$1),2)</f>
        <v>0</v>
      </c>
      <c r="L61" s="55">
        <f t="shared" ref="L61:L67" si="33">SUM(K61+J61)</f>
        <v>0</v>
      </c>
      <c r="M61" s="55">
        <f t="shared" ref="M61:M67" si="34">ROUND(J61*E61,2)</f>
        <v>0</v>
      </c>
      <c r="N61" s="55">
        <f t="shared" ref="N61:N67" si="35">ROUND(E61*K61,2)</f>
        <v>0</v>
      </c>
      <c r="O61" s="118">
        <f t="shared" ref="O61:O67" si="36">SUM(N61+M61)</f>
        <v>0</v>
      </c>
      <c r="P61" s="134"/>
      <c r="Q61" s="134"/>
      <c r="R61" s="135"/>
      <c r="S61" s="135"/>
    </row>
    <row r="62" spans="1:19" s="56" customFormat="1" x14ac:dyDescent="0.25">
      <c r="A62" s="76" t="s">
        <v>368</v>
      </c>
      <c r="B62" s="49">
        <v>87549</v>
      </c>
      <c r="C62" s="50" t="s">
        <v>81</v>
      </c>
      <c r="D62" s="51" t="s">
        <v>82</v>
      </c>
      <c r="E62" s="52">
        <v>265.92</v>
      </c>
      <c r="F62" s="53" t="s">
        <v>7</v>
      </c>
      <c r="G62" s="54"/>
      <c r="H62" s="54"/>
      <c r="I62" s="54">
        <f t="shared" si="32"/>
        <v>0</v>
      </c>
      <c r="J62" s="55">
        <f>ROUND($G62*(1+$Q$1),2)</f>
        <v>0</v>
      </c>
      <c r="K62" s="55">
        <f>ROUND($H62*(1+$Q$1),2)</f>
        <v>0</v>
      </c>
      <c r="L62" s="55">
        <f t="shared" si="33"/>
        <v>0</v>
      </c>
      <c r="M62" s="55">
        <f t="shared" si="34"/>
        <v>0</v>
      </c>
      <c r="N62" s="55">
        <f t="shared" si="35"/>
        <v>0</v>
      </c>
      <c r="O62" s="118">
        <f t="shared" si="36"/>
        <v>0</v>
      </c>
      <c r="P62" s="134"/>
      <c r="Q62" s="134"/>
      <c r="R62" s="135"/>
      <c r="S62" s="135"/>
    </row>
    <row r="63" spans="1:19" s="56" customFormat="1" x14ac:dyDescent="0.25">
      <c r="A63" s="76" t="s">
        <v>369</v>
      </c>
      <c r="B63" s="49">
        <v>87547</v>
      </c>
      <c r="C63" s="50" t="s">
        <v>83</v>
      </c>
      <c r="D63" s="51" t="s">
        <v>84</v>
      </c>
      <c r="E63" s="52">
        <f>395.5+(2*7*2)</f>
        <v>423.5</v>
      </c>
      <c r="F63" s="53" t="s">
        <v>7</v>
      </c>
      <c r="G63" s="54"/>
      <c r="H63" s="54"/>
      <c r="I63" s="54">
        <f t="shared" si="32"/>
        <v>0</v>
      </c>
      <c r="J63" s="55">
        <f>ROUND($G63*(1+$Q$1),2)</f>
        <v>0</v>
      </c>
      <c r="K63" s="55">
        <f>ROUND($H63*(1+$Q$1),2)</f>
        <v>0</v>
      </c>
      <c r="L63" s="55">
        <f t="shared" si="33"/>
        <v>0</v>
      </c>
      <c r="M63" s="55">
        <f t="shared" si="34"/>
        <v>0</v>
      </c>
      <c r="N63" s="55">
        <f t="shared" si="35"/>
        <v>0</v>
      </c>
      <c r="O63" s="118">
        <f t="shared" si="36"/>
        <v>0</v>
      </c>
      <c r="P63" s="134"/>
      <c r="Q63" s="134"/>
      <c r="R63" s="135"/>
      <c r="S63" s="135"/>
    </row>
    <row r="64" spans="1:19" s="24" customFormat="1" x14ac:dyDescent="0.25">
      <c r="A64" s="71" t="s">
        <v>370</v>
      </c>
      <c r="B64" s="32" t="s">
        <v>603</v>
      </c>
      <c r="C64" s="20" t="s">
        <v>86</v>
      </c>
      <c r="D64" s="7" t="s">
        <v>87</v>
      </c>
      <c r="E64" s="21">
        <v>375.23</v>
      </c>
      <c r="F64" s="22" t="s">
        <v>7</v>
      </c>
      <c r="G64" s="30"/>
      <c r="H64" s="30"/>
      <c r="I64" s="30">
        <f t="shared" si="32"/>
        <v>0</v>
      </c>
      <c r="J64" s="40">
        <f>ROUND($G64*(1+$Q$1),2)</f>
        <v>0</v>
      </c>
      <c r="K64" s="40">
        <f>ROUND($H64*(1+$Q$1),2)</f>
        <v>0</v>
      </c>
      <c r="L64" s="40">
        <f t="shared" si="33"/>
        <v>0</v>
      </c>
      <c r="M64" s="40">
        <f t="shared" si="34"/>
        <v>0</v>
      </c>
      <c r="N64" s="40">
        <f t="shared" si="35"/>
        <v>0</v>
      </c>
      <c r="O64" s="41">
        <f t="shared" si="36"/>
        <v>0</v>
      </c>
      <c r="P64" s="127"/>
      <c r="Q64" s="127"/>
      <c r="R64" s="131"/>
      <c r="S64" s="131"/>
    </row>
    <row r="65" spans="1:19" s="24" customFormat="1" x14ac:dyDescent="0.25">
      <c r="A65" s="71" t="s">
        <v>371</v>
      </c>
      <c r="B65" s="32">
        <v>96114</v>
      </c>
      <c r="C65" s="20" t="s">
        <v>88</v>
      </c>
      <c r="D65" s="7" t="s">
        <v>89</v>
      </c>
      <c r="E65" s="21">
        <v>662.6</v>
      </c>
      <c r="F65" s="22" t="s">
        <v>7</v>
      </c>
      <c r="G65" s="30"/>
      <c r="H65" s="30"/>
      <c r="I65" s="30">
        <f t="shared" si="32"/>
        <v>0</v>
      </c>
      <c r="J65" s="40">
        <f>ROUND($G65*(1+$Q$1),2)</f>
        <v>0</v>
      </c>
      <c r="K65" s="40">
        <f>ROUND($H65*(1+$Q$1),2)</f>
        <v>0</v>
      </c>
      <c r="L65" s="40">
        <f t="shared" si="33"/>
        <v>0</v>
      </c>
      <c r="M65" s="40">
        <f t="shared" si="34"/>
        <v>0</v>
      </c>
      <c r="N65" s="40">
        <f t="shared" si="35"/>
        <v>0</v>
      </c>
      <c r="O65" s="41">
        <f t="shared" si="36"/>
        <v>0</v>
      </c>
      <c r="P65" s="127"/>
      <c r="Q65" s="127"/>
      <c r="R65" s="131"/>
      <c r="S65" s="131"/>
    </row>
    <row r="66" spans="1:19" s="24" customFormat="1" x14ac:dyDescent="0.25">
      <c r="A66" s="71" t="s">
        <v>372</v>
      </c>
      <c r="B66" s="32" t="s">
        <v>604</v>
      </c>
      <c r="C66" s="20" t="s">
        <v>90</v>
      </c>
      <c r="D66" s="7" t="s">
        <v>91</v>
      </c>
      <c r="E66" s="21">
        <v>2238.67</v>
      </c>
      <c r="F66" s="22" t="s">
        <v>7</v>
      </c>
      <c r="G66" s="30"/>
      <c r="H66" s="30"/>
      <c r="I66" s="30">
        <f t="shared" si="32"/>
        <v>0</v>
      </c>
      <c r="J66" s="40">
        <f>ROUND($G66*(1+$Q$1),2)</f>
        <v>0</v>
      </c>
      <c r="K66" s="40">
        <f>ROUND($H66*(1+$Q$1),2)</f>
        <v>0</v>
      </c>
      <c r="L66" s="40">
        <f t="shared" si="33"/>
        <v>0</v>
      </c>
      <c r="M66" s="40">
        <f t="shared" si="34"/>
        <v>0</v>
      </c>
      <c r="N66" s="40">
        <f t="shared" si="35"/>
        <v>0</v>
      </c>
      <c r="O66" s="41">
        <f t="shared" si="36"/>
        <v>0</v>
      </c>
      <c r="P66" s="127"/>
      <c r="Q66" s="127"/>
      <c r="R66" s="131"/>
      <c r="S66" s="131"/>
    </row>
    <row r="67" spans="1:19" s="24" customFormat="1" x14ac:dyDescent="0.25">
      <c r="A67" s="71" t="s">
        <v>373</v>
      </c>
      <c r="B67" s="39">
        <v>98689</v>
      </c>
      <c r="C67" s="20" t="s">
        <v>92</v>
      </c>
      <c r="D67" s="7" t="s">
        <v>93</v>
      </c>
      <c r="E67" s="21">
        <v>37.549999999999997</v>
      </c>
      <c r="F67" s="22" t="s">
        <v>37</v>
      </c>
      <c r="G67" s="30"/>
      <c r="H67" s="30"/>
      <c r="I67" s="30">
        <f t="shared" si="32"/>
        <v>0</v>
      </c>
      <c r="J67" s="40">
        <f>ROUND($G67*(1+$Q$1),2)</f>
        <v>0</v>
      </c>
      <c r="K67" s="40">
        <f>ROUND($H67*(1+$Q$1),2)</f>
        <v>0</v>
      </c>
      <c r="L67" s="40">
        <f t="shared" si="33"/>
        <v>0</v>
      </c>
      <c r="M67" s="40">
        <f t="shared" si="34"/>
        <v>0</v>
      </c>
      <c r="N67" s="40">
        <f t="shared" si="35"/>
        <v>0</v>
      </c>
      <c r="O67" s="41">
        <f t="shared" si="36"/>
        <v>0</v>
      </c>
      <c r="P67" s="127"/>
      <c r="Q67" s="127"/>
      <c r="R67" s="131"/>
      <c r="S67" s="131"/>
    </row>
    <row r="68" spans="1:19" s="16" customFormat="1" x14ac:dyDescent="0.25">
      <c r="A68" s="90" t="s">
        <v>94</v>
      </c>
      <c r="B68" s="91"/>
      <c r="C68" s="91"/>
      <c r="D68" s="42"/>
      <c r="E68" s="43"/>
      <c r="F68" s="44"/>
      <c r="G68" s="36"/>
      <c r="H68" s="36"/>
      <c r="I68" s="36"/>
      <c r="J68" s="37"/>
      <c r="K68" s="37"/>
      <c r="L68" s="37"/>
      <c r="M68" s="37">
        <f>SUM(M61:M67)</f>
        <v>0</v>
      </c>
      <c r="N68" s="37">
        <f t="shared" ref="N68" si="37">SUM(N61:N67)</f>
        <v>0</v>
      </c>
      <c r="O68" s="38">
        <f>SUM(O61:O67)</f>
        <v>0</v>
      </c>
      <c r="P68" s="15"/>
      <c r="Q68" s="15"/>
      <c r="R68" s="133"/>
      <c r="S68" s="133"/>
    </row>
    <row r="69" spans="1:19" s="16" customFormat="1" x14ac:dyDescent="0.25">
      <c r="A69" s="75">
        <v>12</v>
      </c>
      <c r="B69" s="25"/>
      <c r="C69" s="26" t="s">
        <v>95</v>
      </c>
      <c r="D69" s="26"/>
      <c r="E69" s="27"/>
      <c r="F69" s="26"/>
      <c r="G69" s="26"/>
      <c r="H69" s="26"/>
      <c r="I69" s="26"/>
      <c r="J69" s="26"/>
      <c r="K69" s="26"/>
      <c r="L69" s="26"/>
      <c r="M69" s="26"/>
      <c r="N69" s="26"/>
      <c r="O69" s="28"/>
      <c r="P69" s="15"/>
      <c r="Q69" s="15"/>
      <c r="R69" s="15"/>
      <c r="S69" s="15"/>
    </row>
    <row r="70" spans="1:19" s="24" customFormat="1" x14ac:dyDescent="0.25">
      <c r="A70" s="71" t="s">
        <v>374</v>
      </c>
      <c r="B70" s="39">
        <v>91341</v>
      </c>
      <c r="C70" s="20" t="s">
        <v>96</v>
      </c>
      <c r="D70" s="7" t="s">
        <v>97</v>
      </c>
      <c r="E70" s="21">
        <v>18.420000000000002</v>
      </c>
      <c r="F70" s="22" t="s">
        <v>7</v>
      </c>
      <c r="G70" s="30"/>
      <c r="H70" s="30"/>
      <c r="I70" s="30">
        <f t="shared" ref="I70:I82" si="38">SUM(H70+G70)</f>
        <v>0</v>
      </c>
      <c r="J70" s="40">
        <f>ROUND($G70*(1+$Q$1),2)</f>
        <v>0</v>
      </c>
      <c r="K70" s="40">
        <f>ROUND($H70*(1+$Q$1),2)</f>
        <v>0</v>
      </c>
      <c r="L70" s="40">
        <f t="shared" ref="L70:L82" si="39">SUM(K70+J70)</f>
        <v>0</v>
      </c>
      <c r="M70" s="40">
        <f t="shared" ref="M70:M82" si="40">ROUND(J70*E70,2)</f>
        <v>0</v>
      </c>
      <c r="N70" s="40">
        <f t="shared" ref="N70:N82" si="41">ROUND(E70*K70,2)</f>
        <v>0</v>
      </c>
      <c r="O70" s="41">
        <f t="shared" ref="O70:O82" si="42">SUM(N70+M70)</f>
        <v>0</v>
      </c>
      <c r="P70" s="127"/>
      <c r="Q70" s="127"/>
      <c r="R70" s="131"/>
      <c r="S70" s="131"/>
    </row>
    <row r="71" spans="1:19" s="24" customFormat="1" x14ac:dyDescent="0.25">
      <c r="A71" s="71" t="s">
        <v>375</v>
      </c>
      <c r="B71" s="19" t="s">
        <v>98</v>
      </c>
      <c r="C71" s="20" t="s">
        <v>99</v>
      </c>
      <c r="D71" s="7" t="s">
        <v>100</v>
      </c>
      <c r="E71" s="21">
        <v>3</v>
      </c>
      <c r="F71" s="22" t="s">
        <v>15</v>
      </c>
      <c r="G71" s="30"/>
      <c r="H71" s="30"/>
      <c r="I71" s="30">
        <f t="shared" si="38"/>
        <v>0</v>
      </c>
      <c r="J71" s="40">
        <f>ROUND($G71*(1+$Q$1),2)</f>
        <v>0</v>
      </c>
      <c r="K71" s="40">
        <f>ROUND($H71*(1+$Q$1),2)</f>
        <v>0</v>
      </c>
      <c r="L71" s="40">
        <f t="shared" si="39"/>
        <v>0</v>
      </c>
      <c r="M71" s="40">
        <f t="shared" si="40"/>
        <v>0</v>
      </c>
      <c r="N71" s="40">
        <f t="shared" si="41"/>
        <v>0</v>
      </c>
      <c r="O71" s="41">
        <f t="shared" si="42"/>
        <v>0</v>
      </c>
      <c r="P71" s="127"/>
      <c r="Q71" s="127"/>
      <c r="R71" s="131"/>
      <c r="S71" s="131"/>
    </row>
    <row r="72" spans="1:19" s="24" customFormat="1" x14ac:dyDescent="0.25">
      <c r="A72" s="71" t="s">
        <v>376</v>
      </c>
      <c r="B72" s="19" t="s">
        <v>101</v>
      </c>
      <c r="C72" s="20" t="s">
        <v>102</v>
      </c>
      <c r="D72" s="7" t="s">
        <v>103</v>
      </c>
      <c r="E72" s="21">
        <v>27</v>
      </c>
      <c r="F72" s="22" t="s">
        <v>15</v>
      </c>
      <c r="G72" s="30"/>
      <c r="H72" s="30"/>
      <c r="I72" s="30">
        <f t="shared" si="38"/>
        <v>0</v>
      </c>
      <c r="J72" s="40">
        <f>ROUND($G72*(1+$Q$1),2)</f>
        <v>0</v>
      </c>
      <c r="K72" s="40">
        <f>ROUND($H72*(1+$Q$1),2)</f>
        <v>0</v>
      </c>
      <c r="L72" s="40">
        <f t="shared" si="39"/>
        <v>0</v>
      </c>
      <c r="M72" s="40">
        <f t="shared" si="40"/>
        <v>0</v>
      </c>
      <c r="N72" s="40">
        <f t="shared" si="41"/>
        <v>0</v>
      </c>
      <c r="O72" s="41">
        <f t="shared" si="42"/>
        <v>0</v>
      </c>
      <c r="P72" s="127"/>
      <c r="Q72" s="127"/>
      <c r="R72" s="131"/>
      <c r="S72" s="131"/>
    </row>
    <row r="73" spans="1:19" s="24" customFormat="1" x14ac:dyDescent="0.25">
      <c r="A73" s="71" t="s">
        <v>377</v>
      </c>
      <c r="B73" s="32" t="s">
        <v>605</v>
      </c>
      <c r="C73" s="20" t="s">
        <v>104</v>
      </c>
      <c r="D73" s="7" t="s">
        <v>100</v>
      </c>
      <c r="E73" s="21">
        <v>3</v>
      </c>
      <c r="F73" s="22" t="s">
        <v>15</v>
      </c>
      <c r="G73" s="30"/>
      <c r="H73" s="30"/>
      <c r="I73" s="30">
        <f t="shared" si="38"/>
        <v>0</v>
      </c>
      <c r="J73" s="40">
        <f>ROUND($G73*(1+$Q$1),2)</f>
        <v>0</v>
      </c>
      <c r="K73" s="40">
        <f>ROUND($H73*(1+$Q$1),2)</f>
        <v>0</v>
      </c>
      <c r="L73" s="40">
        <f t="shared" si="39"/>
        <v>0</v>
      </c>
      <c r="M73" s="40">
        <f t="shared" si="40"/>
        <v>0</v>
      </c>
      <c r="N73" s="40">
        <f t="shared" si="41"/>
        <v>0</v>
      </c>
      <c r="O73" s="41">
        <f t="shared" si="42"/>
        <v>0</v>
      </c>
      <c r="P73" s="127"/>
      <c r="Q73" s="127"/>
      <c r="R73" s="131"/>
      <c r="S73" s="131"/>
    </row>
    <row r="74" spans="1:19" s="24" customFormat="1" x14ac:dyDescent="0.25">
      <c r="A74" s="71" t="s">
        <v>378</v>
      </c>
      <c r="B74" s="32" t="s">
        <v>606</v>
      </c>
      <c r="C74" s="20" t="s">
        <v>105</v>
      </c>
      <c r="D74" s="7" t="s">
        <v>106</v>
      </c>
      <c r="E74" s="21">
        <v>234.78749999999999</v>
      </c>
      <c r="F74" s="22" t="s">
        <v>7</v>
      </c>
      <c r="G74" s="30"/>
      <c r="H74" s="30"/>
      <c r="I74" s="30">
        <f t="shared" si="38"/>
        <v>0</v>
      </c>
      <c r="J74" s="40">
        <f>ROUND($G74*(1+$Q$1),2)</f>
        <v>0</v>
      </c>
      <c r="K74" s="40">
        <f>ROUND($H74*(1+$Q$1),2)</f>
        <v>0</v>
      </c>
      <c r="L74" s="40">
        <f t="shared" si="39"/>
        <v>0</v>
      </c>
      <c r="M74" s="40">
        <f t="shared" si="40"/>
        <v>0</v>
      </c>
      <c r="N74" s="40">
        <f t="shared" si="41"/>
        <v>0</v>
      </c>
      <c r="O74" s="41">
        <f t="shared" si="42"/>
        <v>0</v>
      </c>
      <c r="P74" s="127"/>
      <c r="Q74" s="127"/>
      <c r="R74" s="131"/>
      <c r="S74" s="131"/>
    </row>
    <row r="75" spans="1:19" s="24" customFormat="1" x14ac:dyDescent="0.25">
      <c r="A75" s="71" t="s">
        <v>379</v>
      </c>
      <c r="B75" s="32" t="s">
        <v>607</v>
      </c>
      <c r="C75" s="20" t="s">
        <v>107</v>
      </c>
      <c r="D75" s="7" t="s">
        <v>108</v>
      </c>
      <c r="E75" s="21">
        <v>190.47</v>
      </c>
      <c r="F75" s="22" t="s">
        <v>7</v>
      </c>
      <c r="G75" s="30"/>
      <c r="H75" s="30"/>
      <c r="I75" s="30">
        <f t="shared" si="38"/>
        <v>0</v>
      </c>
      <c r="J75" s="40">
        <f>ROUND($G75*(1+$S$1),2)</f>
        <v>0</v>
      </c>
      <c r="K75" s="40">
        <f>ROUND($H75*(1+$S$1),2)</f>
        <v>0</v>
      </c>
      <c r="L75" s="40">
        <f t="shared" si="39"/>
        <v>0</v>
      </c>
      <c r="M75" s="40">
        <f t="shared" si="40"/>
        <v>0</v>
      </c>
      <c r="N75" s="40">
        <f t="shared" si="41"/>
        <v>0</v>
      </c>
      <c r="O75" s="41">
        <f t="shared" si="42"/>
        <v>0</v>
      </c>
      <c r="P75" s="127"/>
      <c r="Q75" s="127"/>
      <c r="R75" s="131"/>
      <c r="S75" s="131"/>
    </row>
    <row r="76" spans="1:19" s="24" customFormat="1" x14ac:dyDescent="0.25">
      <c r="A76" s="71" t="s">
        <v>380</v>
      </c>
      <c r="B76" s="32" t="s">
        <v>608</v>
      </c>
      <c r="C76" s="20" t="s">
        <v>109</v>
      </c>
      <c r="D76" s="7" t="s">
        <v>110</v>
      </c>
      <c r="E76" s="21">
        <v>5.6</v>
      </c>
      <c r="F76" s="22" t="s">
        <v>7</v>
      </c>
      <c r="G76" s="30"/>
      <c r="H76" s="30"/>
      <c r="I76" s="30">
        <f t="shared" si="38"/>
        <v>0</v>
      </c>
      <c r="J76" s="40">
        <f>ROUND($G76*(1+$S$1),2)</f>
        <v>0</v>
      </c>
      <c r="K76" s="40">
        <f>ROUND($H76*(1+$S$1),2)</f>
        <v>0</v>
      </c>
      <c r="L76" s="40">
        <f t="shared" si="39"/>
        <v>0</v>
      </c>
      <c r="M76" s="40">
        <f t="shared" si="40"/>
        <v>0</v>
      </c>
      <c r="N76" s="40">
        <f t="shared" si="41"/>
        <v>0</v>
      </c>
      <c r="O76" s="41">
        <f t="shared" si="42"/>
        <v>0</v>
      </c>
      <c r="P76" s="127"/>
      <c r="Q76" s="127"/>
      <c r="R76" s="131"/>
      <c r="S76" s="131"/>
    </row>
    <row r="77" spans="1:19" s="24" customFormat="1" x14ac:dyDescent="0.25">
      <c r="A77" s="71" t="s">
        <v>381</v>
      </c>
      <c r="B77" s="5" t="s">
        <v>609</v>
      </c>
      <c r="C77" s="20" t="s">
        <v>610</v>
      </c>
      <c r="D77" s="7" t="s">
        <v>111</v>
      </c>
      <c r="E77" s="21">
        <v>21.12</v>
      </c>
      <c r="F77" s="22" t="s">
        <v>7</v>
      </c>
      <c r="G77" s="30"/>
      <c r="H77" s="30"/>
      <c r="I77" s="30">
        <f t="shared" si="38"/>
        <v>0</v>
      </c>
      <c r="J77" s="40">
        <f>ROUND($G77*(1+$S$1),2)</f>
        <v>0</v>
      </c>
      <c r="K77" s="40">
        <f>ROUND($H77*(1+$S$1),2)</f>
        <v>0</v>
      </c>
      <c r="L77" s="40">
        <f t="shared" si="39"/>
        <v>0</v>
      </c>
      <c r="M77" s="40">
        <f t="shared" si="40"/>
        <v>0</v>
      </c>
      <c r="N77" s="40">
        <f t="shared" si="41"/>
        <v>0</v>
      </c>
      <c r="O77" s="41">
        <f t="shared" si="42"/>
        <v>0</v>
      </c>
      <c r="P77" s="127"/>
      <c r="Q77" s="127"/>
      <c r="R77" s="131"/>
      <c r="S77" s="132"/>
    </row>
    <row r="78" spans="1:19" s="24" customFormat="1" x14ac:dyDescent="0.25">
      <c r="A78" s="71" t="s">
        <v>382</v>
      </c>
      <c r="B78" s="5" t="s">
        <v>611</v>
      </c>
      <c r="C78" s="20" t="s">
        <v>112</v>
      </c>
      <c r="D78" s="7" t="s">
        <v>113</v>
      </c>
      <c r="E78" s="21">
        <v>17.600000000000001</v>
      </c>
      <c r="F78" s="22" t="s">
        <v>7</v>
      </c>
      <c r="G78" s="30"/>
      <c r="H78" s="30"/>
      <c r="I78" s="30">
        <f t="shared" si="38"/>
        <v>0</v>
      </c>
      <c r="J78" s="40">
        <f>ROUND($G78*(1+$S$1),2)</f>
        <v>0</v>
      </c>
      <c r="K78" s="40">
        <f>ROUND($H78*(1+$S$1),2)</f>
        <v>0</v>
      </c>
      <c r="L78" s="40">
        <f t="shared" si="39"/>
        <v>0</v>
      </c>
      <c r="M78" s="40">
        <f t="shared" si="40"/>
        <v>0</v>
      </c>
      <c r="N78" s="40">
        <f t="shared" si="41"/>
        <v>0</v>
      </c>
      <c r="O78" s="41">
        <f t="shared" si="42"/>
        <v>0</v>
      </c>
      <c r="P78" s="127"/>
      <c r="Q78" s="127"/>
      <c r="R78" s="131"/>
      <c r="S78" s="132"/>
    </row>
    <row r="79" spans="1:19" s="24" customFormat="1" x14ac:dyDescent="0.25">
      <c r="A79" s="71" t="s">
        <v>383</v>
      </c>
      <c r="B79" s="5" t="s">
        <v>612</v>
      </c>
      <c r="C79" s="20" t="s">
        <v>114</v>
      </c>
      <c r="D79" s="7" t="s">
        <v>19</v>
      </c>
      <c r="E79" s="21">
        <v>2</v>
      </c>
      <c r="F79" s="22" t="s">
        <v>15</v>
      </c>
      <c r="G79" s="30"/>
      <c r="H79" s="30"/>
      <c r="I79" s="30">
        <f t="shared" si="38"/>
        <v>0</v>
      </c>
      <c r="J79" s="40">
        <f>ROUND($G79*(1+$S$1),2)</f>
        <v>0</v>
      </c>
      <c r="K79" s="40">
        <f>ROUND($H79*(1+$S$1),2)</f>
        <v>0</v>
      </c>
      <c r="L79" s="40">
        <f t="shared" si="39"/>
        <v>0</v>
      </c>
      <c r="M79" s="40">
        <f t="shared" si="40"/>
        <v>0</v>
      </c>
      <c r="N79" s="40">
        <f t="shared" si="41"/>
        <v>0</v>
      </c>
      <c r="O79" s="41">
        <f t="shared" si="42"/>
        <v>0</v>
      </c>
      <c r="P79" s="127"/>
      <c r="Q79" s="127"/>
      <c r="R79" s="131"/>
      <c r="S79" s="132"/>
    </row>
    <row r="80" spans="1:19" s="24" customFormat="1" x14ac:dyDescent="0.25">
      <c r="A80" s="71" t="s">
        <v>384</v>
      </c>
      <c r="B80" s="5" t="s">
        <v>612</v>
      </c>
      <c r="C80" s="20" t="s">
        <v>115</v>
      </c>
      <c r="D80" s="7" t="s">
        <v>45</v>
      </c>
      <c r="E80" s="21">
        <v>6</v>
      </c>
      <c r="F80" s="22" t="s">
        <v>15</v>
      </c>
      <c r="G80" s="30"/>
      <c r="H80" s="30"/>
      <c r="I80" s="30">
        <f t="shared" si="38"/>
        <v>0</v>
      </c>
      <c r="J80" s="40">
        <f>ROUND($G80*(1+$S$1),2)</f>
        <v>0</v>
      </c>
      <c r="K80" s="40">
        <f>ROUND($H80*(1+$S$1),2)</f>
        <v>0</v>
      </c>
      <c r="L80" s="40">
        <f t="shared" si="39"/>
        <v>0</v>
      </c>
      <c r="M80" s="40">
        <f t="shared" si="40"/>
        <v>0</v>
      </c>
      <c r="N80" s="40">
        <f t="shared" si="41"/>
        <v>0</v>
      </c>
      <c r="O80" s="41">
        <f t="shared" si="42"/>
        <v>0</v>
      </c>
      <c r="P80" s="127"/>
      <c r="Q80" s="127"/>
      <c r="R80" s="131"/>
      <c r="S80" s="132"/>
    </row>
    <row r="81" spans="1:19" s="24" customFormat="1" x14ac:dyDescent="0.25">
      <c r="A81" s="71" t="s">
        <v>385</v>
      </c>
      <c r="B81" s="5" t="s">
        <v>613</v>
      </c>
      <c r="C81" s="20" t="s">
        <v>116</v>
      </c>
      <c r="D81" s="7" t="s">
        <v>43</v>
      </c>
      <c r="E81" s="21">
        <v>4</v>
      </c>
      <c r="F81" s="22" t="s">
        <v>15</v>
      </c>
      <c r="G81" s="30"/>
      <c r="H81" s="30"/>
      <c r="I81" s="30">
        <f t="shared" si="38"/>
        <v>0</v>
      </c>
      <c r="J81" s="40">
        <f>ROUND($G81*(1+$S$1),2)</f>
        <v>0</v>
      </c>
      <c r="K81" s="40">
        <f>ROUND($H81*(1+$S$1),2)</f>
        <v>0</v>
      </c>
      <c r="L81" s="40">
        <f t="shared" si="39"/>
        <v>0</v>
      </c>
      <c r="M81" s="40">
        <f t="shared" si="40"/>
        <v>0</v>
      </c>
      <c r="N81" s="40">
        <f t="shared" si="41"/>
        <v>0</v>
      </c>
      <c r="O81" s="41">
        <f t="shared" si="42"/>
        <v>0</v>
      </c>
      <c r="P81" s="127"/>
      <c r="Q81" s="127"/>
      <c r="R81" s="131"/>
      <c r="S81" s="132"/>
    </row>
    <row r="82" spans="1:19" s="24" customFormat="1" x14ac:dyDescent="0.25">
      <c r="A82" s="71" t="s">
        <v>386</v>
      </c>
      <c r="B82" s="32" t="s">
        <v>614</v>
      </c>
      <c r="C82" s="20" t="s">
        <v>117</v>
      </c>
      <c r="D82" s="7" t="s">
        <v>118</v>
      </c>
      <c r="E82" s="21">
        <v>79.8</v>
      </c>
      <c r="F82" s="22" t="s">
        <v>37</v>
      </c>
      <c r="G82" s="30"/>
      <c r="H82" s="30"/>
      <c r="I82" s="30">
        <f t="shared" si="38"/>
        <v>0</v>
      </c>
      <c r="J82" s="40">
        <f>ROUND($G82*(1+$Q$1),2)</f>
        <v>0</v>
      </c>
      <c r="K82" s="40">
        <f>ROUND($H82*(1+$Q$1),2)</f>
        <v>0</v>
      </c>
      <c r="L82" s="40">
        <f t="shared" si="39"/>
        <v>0</v>
      </c>
      <c r="M82" s="40">
        <f t="shared" si="40"/>
        <v>0</v>
      </c>
      <c r="N82" s="40">
        <f t="shared" si="41"/>
        <v>0</v>
      </c>
      <c r="O82" s="41">
        <f t="shared" si="42"/>
        <v>0</v>
      </c>
      <c r="P82" s="127"/>
      <c r="Q82" s="127"/>
      <c r="R82" s="131"/>
      <c r="S82" s="131"/>
    </row>
    <row r="83" spans="1:19" s="16" customFormat="1" x14ac:dyDescent="0.25">
      <c r="A83" s="90" t="s">
        <v>119</v>
      </c>
      <c r="B83" s="91"/>
      <c r="C83" s="92"/>
      <c r="D83" s="57"/>
      <c r="E83" s="34"/>
      <c r="F83" s="35"/>
      <c r="G83" s="36"/>
      <c r="H83" s="36"/>
      <c r="I83" s="36"/>
      <c r="J83" s="37"/>
      <c r="K83" s="37"/>
      <c r="L83" s="37"/>
      <c r="M83" s="37">
        <f>SUM(M70:M82)</f>
        <v>0</v>
      </c>
      <c r="N83" s="37">
        <f t="shared" ref="N83:O83" si="43">SUM(N70:N82)</f>
        <v>0</v>
      </c>
      <c r="O83" s="38">
        <f t="shared" si="43"/>
        <v>0</v>
      </c>
      <c r="P83" s="15"/>
      <c r="Q83" s="15"/>
      <c r="R83" s="133"/>
      <c r="S83" s="133"/>
    </row>
    <row r="84" spans="1:19" s="16" customFormat="1" x14ac:dyDescent="0.25">
      <c r="A84" s="75">
        <v>13</v>
      </c>
      <c r="B84" s="25"/>
      <c r="C84" s="26" t="s">
        <v>120</v>
      </c>
      <c r="D84" s="26"/>
      <c r="E84" s="27"/>
      <c r="F84" s="26"/>
      <c r="G84" s="26"/>
      <c r="H84" s="26"/>
      <c r="I84" s="26"/>
      <c r="J84" s="26"/>
      <c r="K84" s="26"/>
      <c r="L84" s="26"/>
      <c r="M84" s="26"/>
      <c r="N84" s="26"/>
      <c r="O84" s="28"/>
      <c r="P84" s="15"/>
      <c r="Q84" s="15"/>
      <c r="R84" s="15"/>
      <c r="S84" s="15"/>
    </row>
    <row r="85" spans="1:19" s="24" customFormat="1" x14ac:dyDescent="0.25">
      <c r="A85" s="71" t="s">
        <v>387</v>
      </c>
      <c r="B85" s="39">
        <v>88485</v>
      </c>
      <c r="C85" s="20" t="s">
        <v>121</v>
      </c>
      <c r="D85" s="7" t="s">
        <v>122</v>
      </c>
      <c r="E85" s="21">
        <f>4243.04+(2*7*2)</f>
        <v>4271.04</v>
      </c>
      <c r="F85" s="22" t="s">
        <v>7</v>
      </c>
      <c r="G85" s="30"/>
      <c r="H85" s="30"/>
      <c r="I85" s="30">
        <f>SUM(H85+G85)</f>
        <v>0</v>
      </c>
      <c r="J85" s="40">
        <f>ROUND($G85*(1+$Q$1),2)</f>
        <v>0</v>
      </c>
      <c r="K85" s="40">
        <f>ROUND($H85*(1+$Q$1),2)</f>
        <v>0</v>
      </c>
      <c r="L85" s="40">
        <f>SUM(K85+J85)</f>
        <v>0</v>
      </c>
      <c r="M85" s="40">
        <f>ROUND(J85*E85,2)</f>
        <v>0</v>
      </c>
      <c r="N85" s="40">
        <f>ROUND(E85*K85,2)</f>
        <v>0</v>
      </c>
      <c r="O85" s="41">
        <f t="shared" ref="O85" si="44">SUM(N85+M85)</f>
        <v>0</v>
      </c>
      <c r="P85" s="127"/>
      <c r="Q85" s="127"/>
      <c r="R85" s="131"/>
      <c r="S85" s="131"/>
    </row>
    <row r="86" spans="1:19" s="24" customFormat="1" x14ac:dyDescent="0.25">
      <c r="A86" s="71" t="s">
        <v>388</v>
      </c>
      <c r="B86" s="39">
        <v>88489</v>
      </c>
      <c r="C86" s="20" t="s">
        <v>123</v>
      </c>
      <c r="D86" s="7" t="s">
        <v>122</v>
      </c>
      <c r="E86" s="21">
        <f>4243.04+(2*7*2)</f>
        <v>4271.04</v>
      </c>
      <c r="F86" s="22" t="s">
        <v>7</v>
      </c>
      <c r="G86" s="30"/>
      <c r="H86" s="30"/>
      <c r="I86" s="30">
        <f>SUM(H86+G86)</f>
        <v>0</v>
      </c>
      <c r="J86" s="40">
        <f>ROUND($G86*(1+$Q$1),2)</f>
        <v>0</v>
      </c>
      <c r="K86" s="40">
        <f>ROUND($H86*(1+$Q$1),2)</f>
        <v>0</v>
      </c>
      <c r="L86" s="40">
        <f>SUM(K86+J86)</f>
        <v>0</v>
      </c>
      <c r="M86" s="40">
        <f>ROUND(J86*E86,2)</f>
        <v>0</v>
      </c>
      <c r="N86" s="40">
        <f>ROUND(E86*K86,2)</f>
        <v>0</v>
      </c>
      <c r="O86" s="41">
        <f t="shared" ref="O86:O88" si="45">SUM(N86+M86)</f>
        <v>0</v>
      </c>
      <c r="P86" s="127"/>
      <c r="Q86" s="127"/>
      <c r="R86" s="131"/>
      <c r="S86" s="131"/>
    </row>
    <row r="87" spans="1:19" s="24" customFormat="1" x14ac:dyDescent="0.25">
      <c r="A87" s="71" t="s">
        <v>389</v>
      </c>
      <c r="B87" s="32" t="s">
        <v>615</v>
      </c>
      <c r="C87" s="20" t="s">
        <v>124</v>
      </c>
      <c r="D87" s="7" t="s">
        <v>125</v>
      </c>
      <c r="E87" s="21">
        <v>123.48</v>
      </c>
      <c r="F87" s="22" t="s">
        <v>7</v>
      </c>
      <c r="G87" s="30"/>
      <c r="H87" s="30"/>
      <c r="I87" s="30">
        <f>SUM(H87+G87)</f>
        <v>0</v>
      </c>
      <c r="J87" s="40">
        <f>ROUND($G87*(1+$Q$1),2)</f>
        <v>0</v>
      </c>
      <c r="K87" s="40">
        <f>ROUND($H87*(1+$Q$1),2)</f>
        <v>0</v>
      </c>
      <c r="L87" s="40">
        <f>SUM(K87+J87)</f>
        <v>0</v>
      </c>
      <c r="M87" s="40">
        <f>ROUND(J87*E87,2)</f>
        <v>0</v>
      </c>
      <c r="N87" s="40">
        <f>ROUND(E87*K87,2)</f>
        <v>0</v>
      </c>
      <c r="O87" s="41">
        <f t="shared" si="45"/>
        <v>0</v>
      </c>
      <c r="P87" s="127"/>
      <c r="Q87" s="127"/>
      <c r="R87" s="131"/>
      <c r="S87" s="131"/>
    </row>
    <row r="88" spans="1:19" s="24" customFormat="1" x14ac:dyDescent="0.25">
      <c r="A88" s="71" t="s">
        <v>390</v>
      </c>
      <c r="B88" s="32" t="s">
        <v>616</v>
      </c>
      <c r="C88" s="20" t="s">
        <v>126</v>
      </c>
      <c r="D88" s="7" t="s">
        <v>127</v>
      </c>
      <c r="E88" s="21">
        <f>400.46+191</f>
        <v>591.46</v>
      </c>
      <c r="F88" s="22" t="s">
        <v>7</v>
      </c>
      <c r="G88" s="30"/>
      <c r="H88" s="30"/>
      <c r="I88" s="30">
        <f>SUM(H88+G88)</f>
        <v>0</v>
      </c>
      <c r="J88" s="40">
        <f>ROUND($G88*(1+$Q$1),2)</f>
        <v>0</v>
      </c>
      <c r="K88" s="40">
        <f>ROUND($H88*(1+$Q$1),2)</f>
        <v>0</v>
      </c>
      <c r="L88" s="40">
        <f>SUM(K88+J88)</f>
        <v>0</v>
      </c>
      <c r="M88" s="40">
        <f>ROUND(J88*E88,2)</f>
        <v>0</v>
      </c>
      <c r="N88" s="40">
        <f>ROUND(E88*K88,2)</f>
        <v>0</v>
      </c>
      <c r="O88" s="41">
        <f t="shared" si="45"/>
        <v>0</v>
      </c>
      <c r="P88" s="127"/>
      <c r="Q88" s="127"/>
      <c r="R88" s="131"/>
      <c r="S88" s="131"/>
    </row>
    <row r="89" spans="1:19" s="16" customFormat="1" x14ac:dyDescent="0.25">
      <c r="A89" s="90" t="s">
        <v>128</v>
      </c>
      <c r="B89" s="91"/>
      <c r="C89" s="92"/>
      <c r="D89" s="57"/>
      <c r="E89" s="34"/>
      <c r="F89" s="35"/>
      <c r="G89" s="36"/>
      <c r="H89" s="36"/>
      <c r="I89" s="36"/>
      <c r="J89" s="37"/>
      <c r="K89" s="37"/>
      <c r="L89" s="37"/>
      <c r="M89" s="37">
        <f>SUM(M85:M88)</f>
        <v>0</v>
      </c>
      <c r="N89" s="37">
        <f t="shared" ref="N89:O89" si="46">SUM(N85:N88)</f>
        <v>0</v>
      </c>
      <c r="O89" s="38">
        <f t="shared" si="46"/>
        <v>0</v>
      </c>
      <c r="P89" s="15"/>
      <c r="Q89" s="15"/>
      <c r="R89" s="133"/>
      <c r="S89" s="133"/>
    </row>
    <row r="90" spans="1:19" s="24" customFormat="1" x14ac:dyDescent="0.25">
      <c r="A90" s="75">
        <v>14</v>
      </c>
      <c r="B90" s="25"/>
      <c r="C90" s="26" t="s">
        <v>129</v>
      </c>
      <c r="D90" s="58"/>
      <c r="E90" s="58"/>
      <c r="F90" s="58"/>
      <c r="G90" s="58"/>
      <c r="H90" s="58"/>
      <c r="I90" s="58"/>
      <c r="J90" s="58"/>
      <c r="K90" s="58"/>
      <c r="L90" s="58"/>
      <c r="M90" s="58"/>
      <c r="N90" s="58"/>
      <c r="O90" s="59"/>
      <c r="P90" s="127"/>
      <c r="Q90" s="127"/>
      <c r="R90" s="127"/>
      <c r="S90" s="127"/>
    </row>
    <row r="91" spans="1:19" s="24" customFormat="1" x14ac:dyDescent="0.25">
      <c r="A91" s="77" t="s">
        <v>391</v>
      </c>
      <c r="B91" s="32" t="s">
        <v>617</v>
      </c>
      <c r="C91" s="23" t="s">
        <v>131</v>
      </c>
      <c r="D91" s="7" t="s">
        <v>132</v>
      </c>
      <c r="E91" s="21">
        <v>4</v>
      </c>
      <c r="F91" s="22" t="s">
        <v>15</v>
      </c>
      <c r="G91" s="30"/>
      <c r="H91" s="30"/>
      <c r="I91" s="30">
        <f t="shared" ref="I91:I102" si="47">SUM(H91+G91)</f>
        <v>0</v>
      </c>
      <c r="J91" s="40">
        <f>ROUND($G91*(1+$Q$1),2)</f>
        <v>0</v>
      </c>
      <c r="K91" s="40">
        <f>ROUND($H91*(1+$Q$1),2)</f>
        <v>0</v>
      </c>
      <c r="L91" s="40">
        <f t="shared" ref="L91:L102" si="48">SUM(K91+J91)</f>
        <v>0</v>
      </c>
      <c r="M91" s="40">
        <f t="shared" ref="M91:M102" si="49">ROUND(J91*E91,2)</f>
        <v>0</v>
      </c>
      <c r="N91" s="40">
        <f t="shared" ref="N91:N102" si="50">ROUND(E91*K91,2)</f>
        <v>0</v>
      </c>
      <c r="O91" s="41">
        <f t="shared" ref="O91:O102" si="51">SUM(N91+M91)</f>
        <v>0</v>
      </c>
      <c r="P91" s="127"/>
      <c r="Q91" s="127"/>
      <c r="R91" s="131"/>
      <c r="S91" s="131"/>
    </row>
    <row r="92" spans="1:19" s="24" customFormat="1" x14ac:dyDescent="0.25">
      <c r="A92" s="77" t="s">
        <v>392</v>
      </c>
      <c r="B92" s="39">
        <v>89578</v>
      </c>
      <c r="C92" s="20" t="s">
        <v>133</v>
      </c>
      <c r="D92" s="7" t="s">
        <v>134</v>
      </c>
      <c r="E92" s="21">
        <v>23.120000000000005</v>
      </c>
      <c r="F92" s="22" t="s">
        <v>37</v>
      </c>
      <c r="G92" s="30"/>
      <c r="H92" s="30"/>
      <c r="I92" s="30">
        <f t="shared" si="47"/>
        <v>0</v>
      </c>
      <c r="J92" s="40">
        <f>ROUND($G92*(1+$Q$1),2)</f>
        <v>0</v>
      </c>
      <c r="K92" s="40">
        <f>ROUND($H92*(1+$Q$1),2)</f>
        <v>0</v>
      </c>
      <c r="L92" s="40">
        <f t="shared" si="48"/>
        <v>0</v>
      </c>
      <c r="M92" s="40">
        <f t="shared" si="49"/>
        <v>0</v>
      </c>
      <c r="N92" s="40">
        <f t="shared" si="50"/>
        <v>0</v>
      </c>
      <c r="O92" s="41">
        <f t="shared" si="51"/>
        <v>0</v>
      </c>
      <c r="P92" s="127"/>
      <c r="Q92" s="127"/>
      <c r="R92" s="131"/>
      <c r="S92" s="131"/>
    </row>
    <row r="93" spans="1:19" s="24" customFormat="1" x14ac:dyDescent="0.25">
      <c r="A93" s="77" t="s">
        <v>393</v>
      </c>
      <c r="B93" s="39">
        <v>89576</v>
      </c>
      <c r="C93" s="20" t="s">
        <v>135</v>
      </c>
      <c r="D93" s="7" t="s">
        <v>130</v>
      </c>
      <c r="E93" s="21">
        <v>5</v>
      </c>
      <c r="F93" s="22" t="s">
        <v>37</v>
      </c>
      <c r="G93" s="30"/>
      <c r="H93" s="30"/>
      <c r="I93" s="30">
        <f t="shared" si="47"/>
        <v>0</v>
      </c>
      <c r="J93" s="40">
        <f>ROUND($G93*(1+$Q$1),2)</f>
        <v>0</v>
      </c>
      <c r="K93" s="40">
        <f>ROUND($H93*(1+$Q$1),2)</f>
        <v>0</v>
      </c>
      <c r="L93" s="40">
        <f t="shared" si="48"/>
        <v>0</v>
      </c>
      <c r="M93" s="40">
        <f t="shared" si="49"/>
        <v>0</v>
      </c>
      <c r="N93" s="40">
        <f t="shared" si="50"/>
        <v>0</v>
      </c>
      <c r="O93" s="41">
        <f t="shared" si="51"/>
        <v>0</v>
      </c>
      <c r="P93" s="127"/>
      <c r="Q93" s="127"/>
      <c r="R93" s="131"/>
      <c r="S93" s="131"/>
    </row>
    <row r="94" spans="1:19" s="24" customFormat="1" x14ac:dyDescent="0.25">
      <c r="A94" s="77" t="s">
        <v>394</v>
      </c>
      <c r="B94" s="39">
        <v>89508</v>
      </c>
      <c r="C94" s="20" t="s">
        <v>136</v>
      </c>
      <c r="D94" s="7" t="s">
        <v>137</v>
      </c>
      <c r="E94" s="21">
        <v>19.3</v>
      </c>
      <c r="F94" s="22" t="s">
        <v>37</v>
      </c>
      <c r="G94" s="30"/>
      <c r="H94" s="30"/>
      <c r="I94" s="30">
        <f t="shared" si="47"/>
        <v>0</v>
      </c>
      <c r="J94" s="40">
        <f>ROUND($G94*(1+$Q$1),2)</f>
        <v>0</v>
      </c>
      <c r="K94" s="40">
        <f>ROUND($H94*(1+$Q$1),2)</f>
        <v>0</v>
      </c>
      <c r="L94" s="40">
        <f t="shared" si="48"/>
        <v>0</v>
      </c>
      <c r="M94" s="40">
        <f t="shared" si="49"/>
        <v>0</v>
      </c>
      <c r="N94" s="40">
        <f t="shared" si="50"/>
        <v>0</v>
      </c>
      <c r="O94" s="41">
        <f t="shared" si="51"/>
        <v>0</v>
      </c>
      <c r="P94" s="127"/>
      <c r="Q94" s="127"/>
      <c r="R94" s="131"/>
      <c r="S94" s="131"/>
    </row>
    <row r="95" spans="1:19" s="24" customFormat="1" x14ac:dyDescent="0.25">
      <c r="A95" s="77" t="s">
        <v>395</v>
      </c>
      <c r="B95" s="39">
        <v>89512</v>
      </c>
      <c r="C95" s="20" t="s">
        <v>138</v>
      </c>
      <c r="D95" s="7" t="s">
        <v>139</v>
      </c>
      <c r="E95" s="21">
        <v>7.7999999999999972</v>
      </c>
      <c r="F95" s="22" t="s">
        <v>37</v>
      </c>
      <c r="G95" s="30"/>
      <c r="H95" s="30"/>
      <c r="I95" s="30">
        <f t="shared" si="47"/>
        <v>0</v>
      </c>
      <c r="J95" s="40">
        <f>ROUND($G95*(1+$Q$1),2)</f>
        <v>0</v>
      </c>
      <c r="K95" s="40">
        <f>ROUND($H95*(1+$Q$1),2)</f>
        <v>0</v>
      </c>
      <c r="L95" s="40">
        <f t="shared" si="48"/>
        <v>0</v>
      </c>
      <c r="M95" s="40">
        <f t="shared" si="49"/>
        <v>0</v>
      </c>
      <c r="N95" s="40">
        <f t="shared" si="50"/>
        <v>0</v>
      </c>
      <c r="O95" s="41">
        <f t="shared" si="51"/>
        <v>0</v>
      </c>
      <c r="P95" s="127"/>
      <c r="Q95" s="127"/>
      <c r="R95" s="131"/>
      <c r="S95" s="131"/>
    </row>
    <row r="96" spans="1:19" s="31" customFormat="1" x14ac:dyDescent="0.25">
      <c r="A96" s="77" t="s">
        <v>396</v>
      </c>
      <c r="B96" s="32" t="s">
        <v>618</v>
      </c>
      <c r="C96" s="23" t="s">
        <v>140</v>
      </c>
      <c r="D96" s="23" t="s">
        <v>141</v>
      </c>
      <c r="E96" s="21">
        <v>25.25</v>
      </c>
      <c r="F96" s="22" t="s">
        <v>37</v>
      </c>
      <c r="G96" s="30"/>
      <c r="H96" s="30"/>
      <c r="I96" s="30">
        <f t="shared" si="47"/>
        <v>0</v>
      </c>
      <c r="J96" s="30">
        <f>ROUND($G96*(1+$Q$1),2)</f>
        <v>0</v>
      </c>
      <c r="K96" s="30">
        <f>ROUND($H96*(1+$Q$1),2)</f>
        <v>0</v>
      </c>
      <c r="L96" s="30">
        <f t="shared" si="48"/>
        <v>0</v>
      </c>
      <c r="M96" s="30">
        <f t="shared" si="49"/>
        <v>0</v>
      </c>
      <c r="N96" s="30">
        <f t="shared" si="50"/>
        <v>0</v>
      </c>
      <c r="O96" s="117">
        <f t="shared" si="51"/>
        <v>0</v>
      </c>
      <c r="P96" s="128"/>
      <c r="Q96" s="128"/>
      <c r="R96" s="129"/>
      <c r="S96" s="129"/>
    </row>
    <row r="97" spans="1:19" s="24" customFormat="1" x14ac:dyDescent="0.25">
      <c r="A97" s="77" t="s">
        <v>397</v>
      </c>
      <c r="B97" s="32" t="s">
        <v>619</v>
      </c>
      <c r="C97" s="20" t="s">
        <v>142</v>
      </c>
      <c r="D97" s="7" t="s">
        <v>143</v>
      </c>
      <c r="E97" s="21">
        <f>70.71/2</f>
        <v>35.354999999999997</v>
      </c>
      <c r="F97" s="22" t="s">
        <v>37</v>
      </c>
      <c r="G97" s="30"/>
      <c r="H97" s="30"/>
      <c r="I97" s="30">
        <f t="shared" si="47"/>
        <v>0</v>
      </c>
      <c r="J97" s="40">
        <f>ROUND($G97*(1+$Q$1),2)</f>
        <v>0</v>
      </c>
      <c r="K97" s="40">
        <f>ROUND($H97*(1+$Q$1),2)</f>
        <v>0</v>
      </c>
      <c r="L97" s="40">
        <f t="shared" si="48"/>
        <v>0</v>
      </c>
      <c r="M97" s="40">
        <f t="shared" si="49"/>
        <v>0</v>
      </c>
      <c r="N97" s="40">
        <f t="shared" si="50"/>
        <v>0</v>
      </c>
      <c r="O97" s="41">
        <f t="shared" si="51"/>
        <v>0</v>
      </c>
      <c r="P97" s="127"/>
      <c r="Q97" s="127"/>
      <c r="R97" s="131"/>
      <c r="S97" s="131"/>
    </row>
    <row r="98" spans="1:19" s="61" customFormat="1" x14ac:dyDescent="0.25">
      <c r="A98" s="77" t="s">
        <v>398</v>
      </c>
      <c r="B98" s="60">
        <v>89865</v>
      </c>
      <c r="C98" s="47" t="s">
        <v>145</v>
      </c>
      <c r="D98" s="47" t="s">
        <v>146</v>
      </c>
      <c r="E98" s="52">
        <f>158.4/2</f>
        <v>79.2</v>
      </c>
      <c r="F98" s="53" t="s">
        <v>37</v>
      </c>
      <c r="G98" s="54"/>
      <c r="H98" s="54"/>
      <c r="I98" s="54">
        <f t="shared" si="47"/>
        <v>0</v>
      </c>
      <c r="J98" s="54">
        <f>ROUND($G98*(1+$Q$1),2)</f>
        <v>0</v>
      </c>
      <c r="K98" s="54">
        <f>ROUND($H98*(1+$Q$1),2)</f>
        <v>0</v>
      </c>
      <c r="L98" s="54">
        <f t="shared" si="48"/>
        <v>0</v>
      </c>
      <c r="M98" s="54">
        <f t="shared" si="49"/>
        <v>0</v>
      </c>
      <c r="N98" s="54">
        <f t="shared" si="50"/>
        <v>0</v>
      </c>
      <c r="O98" s="119">
        <f t="shared" si="51"/>
        <v>0</v>
      </c>
      <c r="P98" s="136"/>
      <c r="Q98" s="136"/>
      <c r="R98" s="137"/>
      <c r="S98" s="137"/>
    </row>
    <row r="99" spans="1:19" s="24" customFormat="1" x14ac:dyDescent="0.25">
      <c r="A99" s="77" t="s">
        <v>399</v>
      </c>
      <c r="B99" s="39">
        <v>97331</v>
      </c>
      <c r="C99" s="20" t="s">
        <v>147</v>
      </c>
      <c r="D99" s="7" t="s">
        <v>148</v>
      </c>
      <c r="E99" s="21">
        <v>36</v>
      </c>
      <c r="F99" s="22" t="s">
        <v>37</v>
      </c>
      <c r="G99" s="30"/>
      <c r="H99" s="30"/>
      <c r="I99" s="30">
        <f t="shared" si="47"/>
        <v>0</v>
      </c>
      <c r="J99" s="40">
        <f>ROUND($G99*(1+$Q$1),2)</f>
        <v>0</v>
      </c>
      <c r="K99" s="40">
        <f>ROUND($H99*(1+$Q$1),2)</f>
        <v>0</v>
      </c>
      <c r="L99" s="40">
        <f t="shared" ref="L99" si="52">SUM(K99+J99)</f>
        <v>0</v>
      </c>
      <c r="M99" s="40">
        <f t="shared" si="49"/>
        <v>0</v>
      </c>
      <c r="N99" s="40">
        <f t="shared" si="50"/>
        <v>0</v>
      </c>
      <c r="O99" s="41">
        <f t="shared" ref="O99" si="53">SUM(N99+M99)</f>
        <v>0</v>
      </c>
      <c r="P99" s="127"/>
      <c r="Q99" s="127"/>
      <c r="R99" s="131"/>
      <c r="S99" s="131"/>
    </row>
    <row r="100" spans="1:19" s="24" customFormat="1" ht="38.25" x14ac:dyDescent="0.25">
      <c r="A100" s="77" t="s">
        <v>400</v>
      </c>
      <c r="B100" s="62">
        <v>89746</v>
      </c>
      <c r="C100" s="20" t="s">
        <v>518</v>
      </c>
      <c r="D100" s="7">
        <v>0</v>
      </c>
      <c r="E100" s="21">
        <v>20</v>
      </c>
      <c r="F100" s="22" t="s">
        <v>15</v>
      </c>
      <c r="G100" s="30"/>
      <c r="H100" s="30"/>
      <c r="I100" s="30">
        <f t="shared" si="47"/>
        <v>0</v>
      </c>
      <c r="J100" s="40">
        <f>ROUND($G100*(1+$Q$1),2)</f>
        <v>0</v>
      </c>
      <c r="K100" s="40">
        <f>ROUND($H100*(1+$Q$1),2)</f>
        <v>0</v>
      </c>
      <c r="L100" s="40">
        <f t="shared" si="48"/>
        <v>0</v>
      </c>
      <c r="M100" s="40">
        <f t="shared" si="49"/>
        <v>0</v>
      </c>
      <c r="N100" s="40">
        <f t="shared" si="50"/>
        <v>0</v>
      </c>
      <c r="O100" s="41">
        <f t="shared" si="51"/>
        <v>0</v>
      </c>
      <c r="P100" s="127"/>
      <c r="Q100" s="127"/>
      <c r="R100" s="131"/>
      <c r="S100" s="131"/>
    </row>
    <row r="101" spans="1:19" s="24" customFormat="1" ht="38.25" x14ac:dyDescent="0.25">
      <c r="A101" s="77" t="s">
        <v>401</v>
      </c>
      <c r="B101" s="62">
        <v>89739</v>
      </c>
      <c r="C101" s="20" t="s">
        <v>519</v>
      </c>
      <c r="D101" s="7">
        <v>0</v>
      </c>
      <c r="E101" s="21">
        <v>1</v>
      </c>
      <c r="F101" s="22" t="s">
        <v>15</v>
      </c>
      <c r="G101" s="30"/>
      <c r="H101" s="30"/>
      <c r="I101" s="30">
        <f t="shared" si="47"/>
        <v>0</v>
      </c>
      <c r="J101" s="40">
        <f>ROUND($G101*(1+$Q$1),2)</f>
        <v>0</v>
      </c>
      <c r="K101" s="40">
        <f>ROUND($H101*(1+$Q$1),2)</f>
        <v>0</v>
      </c>
      <c r="L101" s="40">
        <f t="shared" ref="L101" si="54">SUM(K101+J101)</f>
        <v>0</v>
      </c>
      <c r="M101" s="40">
        <f t="shared" si="49"/>
        <v>0</v>
      </c>
      <c r="N101" s="40">
        <f t="shared" si="50"/>
        <v>0</v>
      </c>
      <c r="O101" s="41">
        <f t="shared" ref="O101" si="55">SUM(N101+M101)</f>
        <v>0</v>
      </c>
      <c r="P101" s="127"/>
      <c r="Q101" s="127"/>
      <c r="R101" s="131"/>
      <c r="S101" s="131"/>
    </row>
    <row r="102" spans="1:19" s="24" customFormat="1" ht="38.25" x14ac:dyDescent="0.25">
      <c r="A102" s="77" t="s">
        <v>517</v>
      </c>
      <c r="B102" s="62">
        <v>89737</v>
      </c>
      <c r="C102" s="20" t="s">
        <v>520</v>
      </c>
      <c r="D102" s="7">
        <v>0</v>
      </c>
      <c r="E102" s="21">
        <v>1</v>
      </c>
      <c r="F102" s="22" t="s">
        <v>15</v>
      </c>
      <c r="G102" s="30"/>
      <c r="H102" s="30"/>
      <c r="I102" s="30">
        <f t="shared" si="47"/>
        <v>0</v>
      </c>
      <c r="J102" s="40">
        <f>ROUND($G102*(1+$Q$1),2)</f>
        <v>0</v>
      </c>
      <c r="K102" s="40">
        <f>ROUND($H102*(1+$Q$1),2)</f>
        <v>0</v>
      </c>
      <c r="L102" s="40">
        <f t="shared" si="48"/>
        <v>0</v>
      </c>
      <c r="M102" s="40">
        <f t="shared" si="49"/>
        <v>0</v>
      </c>
      <c r="N102" s="40">
        <f t="shared" si="50"/>
        <v>0</v>
      </c>
      <c r="O102" s="41">
        <f t="shared" si="51"/>
        <v>0</v>
      </c>
      <c r="P102" s="127"/>
      <c r="Q102" s="127"/>
      <c r="R102" s="131"/>
      <c r="S102" s="131"/>
    </row>
    <row r="103" spans="1:19" s="16" customFormat="1" x14ac:dyDescent="0.25">
      <c r="A103" s="90" t="s">
        <v>149</v>
      </c>
      <c r="B103" s="91"/>
      <c r="C103" s="92"/>
      <c r="D103" s="57"/>
      <c r="E103" s="34"/>
      <c r="F103" s="35"/>
      <c r="G103" s="36"/>
      <c r="H103" s="36"/>
      <c r="I103" s="36"/>
      <c r="J103" s="37"/>
      <c r="K103" s="37"/>
      <c r="L103" s="37"/>
      <c r="M103" s="37">
        <f>SUM(M91:M102)</f>
        <v>0</v>
      </c>
      <c r="N103" s="37">
        <f>SUM(N91:N102)</f>
        <v>0</v>
      </c>
      <c r="O103" s="38">
        <f>SUM(O91:O102)</f>
        <v>0</v>
      </c>
      <c r="P103" s="15"/>
      <c r="Q103" s="15"/>
      <c r="R103" s="133"/>
      <c r="S103" s="133"/>
    </row>
    <row r="104" spans="1:19" s="16" customFormat="1" x14ac:dyDescent="0.25">
      <c r="A104" s="75">
        <v>15</v>
      </c>
      <c r="B104" s="25"/>
      <c r="C104" s="26" t="s">
        <v>150</v>
      </c>
      <c r="D104" s="26"/>
      <c r="E104" s="26"/>
      <c r="F104" s="26"/>
      <c r="G104" s="26"/>
      <c r="H104" s="26"/>
      <c r="I104" s="26"/>
      <c r="J104" s="26"/>
      <c r="K104" s="26"/>
      <c r="L104" s="26"/>
      <c r="M104" s="26"/>
      <c r="N104" s="26"/>
      <c r="O104" s="28"/>
      <c r="P104" s="15"/>
      <c r="Q104" s="15"/>
      <c r="R104" s="15"/>
      <c r="S104" s="15"/>
    </row>
    <row r="105" spans="1:19" s="24" customFormat="1" x14ac:dyDescent="0.25">
      <c r="A105" s="71" t="s">
        <v>402</v>
      </c>
      <c r="B105" s="39">
        <v>89711</v>
      </c>
      <c r="C105" s="20" t="s">
        <v>151</v>
      </c>
      <c r="D105" s="7" t="s">
        <v>152</v>
      </c>
      <c r="E105" s="21">
        <v>5.2000000000000028</v>
      </c>
      <c r="F105" s="22" t="s">
        <v>37</v>
      </c>
      <c r="G105" s="30"/>
      <c r="H105" s="30"/>
      <c r="I105" s="30">
        <f t="shared" ref="I105:I133" si="56">SUM(H105+G105)</f>
        <v>0</v>
      </c>
      <c r="J105" s="40">
        <f>ROUND($G105*(1+$Q$1),2)</f>
        <v>0</v>
      </c>
      <c r="K105" s="40">
        <f>ROUND($H105*(1+$Q$1),2)</f>
        <v>0</v>
      </c>
      <c r="L105" s="40">
        <f t="shared" ref="L105:L132" si="57">SUM(K105+J105)</f>
        <v>0</v>
      </c>
      <c r="M105" s="40">
        <f t="shared" ref="M105:M133" si="58">ROUND(J105*E105,2)</f>
        <v>0</v>
      </c>
      <c r="N105" s="40">
        <f t="shared" ref="N105:N133" si="59">ROUND(E105*K105,2)</f>
        <v>0</v>
      </c>
      <c r="O105" s="41">
        <f t="shared" ref="O105:O132" si="60">SUM(N105+M105)</f>
        <v>0</v>
      </c>
      <c r="P105" s="127"/>
      <c r="Q105" s="127"/>
      <c r="R105" s="131"/>
      <c r="S105" s="131"/>
    </row>
    <row r="106" spans="1:19" s="24" customFormat="1" x14ac:dyDescent="0.25">
      <c r="A106" s="77" t="s">
        <v>403</v>
      </c>
      <c r="B106" s="39">
        <v>89712</v>
      </c>
      <c r="C106" s="20" t="s">
        <v>153</v>
      </c>
      <c r="D106" s="7" t="s">
        <v>144</v>
      </c>
      <c r="E106" s="21">
        <v>33.260000000000005</v>
      </c>
      <c r="F106" s="22" t="s">
        <v>37</v>
      </c>
      <c r="G106" s="30"/>
      <c r="H106" s="30"/>
      <c r="I106" s="30">
        <f t="shared" si="56"/>
        <v>0</v>
      </c>
      <c r="J106" s="40">
        <f>ROUND($G106*(1+$Q$1),2)</f>
        <v>0</v>
      </c>
      <c r="K106" s="40">
        <f>ROUND($H106*(1+$Q$1),2)</f>
        <v>0</v>
      </c>
      <c r="L106" s="40">
        <f t="shared" si="57"/>
        <v>0</v>
      </c>
      <c r="M106" s="40">
        <f t="shared" si="58"/>
        <v>0</v>
      </c>
      <c r="N106" s="40">
        <f t="shared" si="59"/>
        <v>0</v>
      </c>
      <c r="O106" s="41">
        <f t="shared" si="60"/>
        <v>0</v>
      </c>
      <c r="P106" s="127"/>
      <c r="Q106" s="127"/>
      <c r="R106" s="131"/>
      <c r="S106" s="131"/>
    </row>
    <row r="107" spans="1:19" s="24" customFormat="1" x14ac:dyDescent="0.25">
      <c r="A107" s="71" t="s">
        <v>404</v>
      </c>
      <c r="B107" s="39">
        <v>89713</v>
      </c>
      <c r="C107" s="20" t="s">
        <v>154</v>
      </c>
      <c r="D107" s="7" t="s">
        <v>85</v>
      </c>
      <c r="E107" s="21">
        <v>8.9500000000000011</v>
      </c>
      <c r="F107" s="22" t="s">
        <v>37</v>
      </c>
      <c r="G107" s="30"/>
      <c r="H107" s="30"/>
      <c r="I107" s="30">
        <f t="shared" si="56"/>
        <v>0</v>
      </c>
      <c r="J107" s="40">
        <f>ROUND($G107*(1+$Q$1),2)</f>
        <v>0</v>
      </c>
      <c r="K107" s="40">
        <f>ROUND($H107*(1+$Q$1),2)</f>
        <v>0</v>
      </c>
      <c r="L107" s="40">
        <f t="shared" si="57"/>
        <v>0</v>
      </c>
      <c r="M107" s="40">
        <f t="shared" si="58"/>
        <v>0</v>
      </c>
      <c r="N107" s="40">
        <f t="shared" si="59"/>
        <v>0</v>
      </c>
      <c r="O107" s="41">
        <f t="shared" si="60"/>
        <v>0</v>
      </c>
      <c r="P107" s="127"/>
      <c r="Q107" s="127"/>
      <c r="R107" s="131"/>
      <c r="S107" s="131"/>
    </row>
    <row r="108" spans="1:19" s="24" customFormat="1" x14ac:dyDescent="0.25">
      <c r="A108" s="77" t="s">
        <v>405</v>
      </c>
      <c r="B108" s="39">
        <v>89714</v>
      </c>
      <c r="C108" s="20" t="s">
        <v>155</v>
      </c>
      <c r="D108" s="7" t="s">
        <v>156</v>
      </c>
      <c r="E108" s="21">
        <v>18.880000000000024</v>
      </c>
      <c r="F108" s="22" t="s">
        <v>37</v>
      </c>
      <c r="G108" s="30"/>
      <c r="H108" s="30"/>
      <c r="I108" s="30">
        <f t="shared" si="56"/>
        <v>0</v>
      </c>
      <c r="J108" s="40">
        <f>ROUND($G108*(1+$Q$1),2)</f>
        <v>0</v>
      </c>
      <c r="K108" s="40">
        <f>ROUND($H108*(1+$Q$1),2)</f>
        <v>0</v>
      </c>
      <c r="L108" s="40">
        <f t="shared" si="57"/>
        <v>0</v>
      </c>
      <c r="M108" s="40">
        <f t="shared" si="58"/>
        <v>0</v>
      </c>
      <c r="N108" s="40">
        <f t="shared" si="59"/>
        <v>0</v>
      </c>
      <c r="O108" s="41">
        <f t="shared" si="60"/>
        <v>0</v>
      </c>
      <c r="P108" s="127"/>
      <c r="Q108" s="127"/>
      <c r="R108" s="131"/>
      <c r="S108" s="131"/>
    </row>
    <row r="109" spans="1:19" s="24" customFormat="1" x14ac:dyDescent="0.25">
      <c r="A109" s="71" t="s">
        <v>406</v>
      </c>
      <c r="B109" s="39">
        <v>89708</v>
      </c>
      <c r="C109" s="20" t="s">
        <v>158</v>
      </c>
      <c r="D109" s="7" t="s">
        <v>9</v>
      </c>
      <c r="E109" s="21">
        <v>10</v>
      </c>
      <c r="F109" s="22" t="s">
        <v>15</v>
      </c>
      <c r="G109" s="30"/>
      <c r="H109" s="30"/>
      <c r="I109" s="30">
        <f t="shared" si="56"/>
        <v>0</v>
      </c>
      <c r="J109" s="40">
        <f>ROUND($G109*(1+$Q$1),2)</f>
        <v>0</v>
      </c>
      <c r="K109" s="40">
        <f>ROUND($H109*(1+$Q$1),2)</f>
        <v>0</v>
      </c>
      <c r="L109" s="40">
        <f t="shared" si="57"/>
        <v>0</v>
      </c>
      <c r="M109" s="40">
        <f t="shared" si="58"/>
        <v>0</v>
      </c>
      <c r="N109" s="40">
        <f t="shared" si="59"/>
        <v>0</v>
      </c>
      <c r="O109" s="41">
        <f t="shared" si="60"/>
        <v>0</v>
      </c>
      <c r="P109" s="127"/>
      <c r="Q109" s="127"/>
      <c r="R109" s="131"/>
      <c r="S109" s="131"/>
    </row>
    <row r="110" spans="1:19" s="24" customFormat="1" x14ac:dyDescent="0.25">
      <c r="A110" s="77" t="s">
        <v>407</v>
      </c>
      <c r="B110" s="39">
        <v>89709</v>
      </c>
      <c r="C110" s="20" t="s">
        <v>160</v>
      </c>
      <c r="D110" s="7" t="s">
        <v>45</v>
      </c>
      <c r="E110" s="21">
        <v>6</v>
      </c>
      <c r="F110" s="22" t="s">
        <v>15</v>
      </c>
      <c r="G110" s="30"/>
      <c r="H110" s="30"/>
      <c r="I110" s="30">
        <f t="shared" si="56"/>
        <v>0</v>
      </c>
      <c r="J110" s="40">
        <f>ROUND($G110*(1+$Q$1),2)</f>
        <v>0</v>
      </c>
      <c r="K110" s="40">
        <f>ROUND($H110*(1+$Q$1),2)</f>
        <v>0</v>
      </c>
      <c r="L110" s="40">
        <f t="shared" si="57"/>
        <v>0</v>
      </c>
      <c r="M110" s="40">
        <f t="shared" si="58"/>
        <v>0</v>
      </c>
      <c r="N110" s="40">
        <f t="shared" si="59"/>
        <v>0</v>
      </c>
      <c r="O110" s="41">
        <f t="shared" si="60"/>
        <v>0</v>
      </c>
      <c r="P110" s="127"/>
      <c r="Q110" s="127"/>
      <c r="R110" s="131"/>
      <c r="S110" s="131"/>
    </row>
    <row r="111" spans="1:19" s="24" customFormat="1" x14ac:dyDescent="0.25">
      <c r="A111" s="71" t="s">
        <v>408</v>
      </c>
      <c r="B111" s="39">
        <v>98102</v>
      </c>
      <c r="C111" s="20" t="s">
        <v>161</v>
      </c>
      <c r="D111" s="7" t="s">
        <v>14</v>
      </c>
      <c r="E111" s="21">
        <v>1</v>
      </c>
      <c r="F111" s="22" t="s">
        <v>15</v>
      </c>
      <c r="G111" s="30"/>
      <c r="H111" s="30"/>
      <c r="I111" s="30">
        <f t="shared" si="56"/>
        <v>0</v>
      </c>
      <c r="J111" s="40">
        <f>ROUND($G111*(1+$Q$1),2)</f>
        <v>0</v>
      </c>
      <c r="K111" s="40">
        <f>ROUND($H111*(1+$Q$1),2)</f>
        <v>0</v>
      </c>
      <c r="L111" s="40">
        <f t="shared" si="57"/>
        <v>0</v>
      </c>
      <c r="M111" s="40">
        <f t="shared" si="58"/>
        <v>0</v>
      </c>
      <c r="N111" s="40">
        <f t="shared" si="59"/>
        <v>0</v>
      </c>
      <c r="O111" s="41">
        <f t="shared" si="60"/>
        <v>0</v>
      </c>
      <c r="P111" s="127"/>
      <c r="Q111" s="127"/>
      <c r="R111" s="131"/>
      <c r="S111" s="131"/>
    </row>
    <row r="112" spans="1:19" s="24" customFormat="1" x14ac:dyDescent="0.25">
      <c r="A112" s="77" t="s">
        <v>409</v>
      </c>
      <c r="B112" s="32" t="s">
        <v>620</v>
      </c>
      <c r="C112" s="23" t="s">
        <v>162</v>
      </c>
      <c r="D112" s="7" t="s">
        <v>14</v>
      </c>
      <c r="E112" s="21">
        <v>1</v>
      </c>
      <c r="F112" s="22" t="s">
        <v>15</v>
      </c>
      <c r="G112" s="30"/>
      <c r="H112" s="30"/>
      <c r="I112" s="30">
        <f t="shared" si="56"/>
        <v>0</v>
      </c>
      <c r="J112" s="40">
        <f>ROUND($G112*(1+$Q$1),2)</f>
        <v>0</v>
      </c>
      <c r="K112" s="40">
        <f>ROUND($H112*(1+$Q$1),2)</f>
        <v>0</v>
      </c>
      <c r="L112" s="40">
        <f t="shared" si="57"/>
        <v>0</v>
      </c>
      <c r="M112" s="40">
        <f t="shared" si="58"/>
        <v>0</v>
      </c>
      <c r="N112" s="40">
        <f t="shared" si="59"/>
        <v>0</v>
      </c>
      <c r="O112" s="41">
        <f t="shared" si="60"/>
        <v>0</v>
      </c>
      <c r="P112" s="127"/>
      <c r="Q112" s="127"/>
      <c r="R112" s="131"/>
      <c r="S112" s="131"/>
    </row>
    <row r="113" spans="1:19" s="24" customFormat="1" x14ac:dyDescent="0.25">
      <c r="A113" s="71" t="s">
        <v>410</v>
      </c>
      <c r="B113" s="32" t="s">
        <v>621</v>
      </c>
      <c r="C113" s="23" t="s">
        <v>163</v>
      </c>
      <c r="D113" s="7" t="s">
        <v>14</v>
      </c>
      <c r="E113" s="21">
        <v>1</v>
      </c>
      <c r="F113" s="22" t="s">
        <v>15</v>
      </c>
      <c r="G113" s="30"/>
      <c r="H113" s="30"/>
      <c r="I113" s="30">
        <f t="shared" si="56"/>
        <v>0</v>
      </c>
      <c r="J113" s="40">
        <f>ROUND($G113*(1+$Q$1),2)</f>
        <v>0</v>
      </c>
      <c r="K113" s="40">
        <f>ROUND($H113*(1+$Q$1),2)</f>
        <v>0</v>
      </c>
      <c r="L113" s="40">
        <f t="shared" si="57"/>
        <v>0</v>
      </c>
      <c r="M113" s="40">
        <f t="shared" si="58"/>
        <v>0</v>
      </c>
      <c r="N113" s="40">
        <f t="shared" si="59"/>
        <v>0</v>
      </c>
      <c r="O113" s="41">
        <f t="shared" si="60"/>
        <v>0</v>
      </c>
      <c r="P113" s="127"/>
      <c r="Q113" s="127"/>
      <c r="R113" s="131"/>
      <c r="S113" s="131"/>
    </row>
    <row r="114" spans="1:19" s="24" customFormat="1" x14ac:dyDescent="0.25">
      <c r="A114" s="77" t="s">
        <v>411</v>
      </c>
      <c r="B114" s="32" t="s">
        <v>622</v>
      </c>
      <c r="C114" s="20" t="s">
        <v>164</v>
      </c>
      <c r="D114" s="7" t="s">
        <v>19</v>
      </c>
      <c r="E114" s="21">
        <v>2</v>
      </c>
      <c r="F114" s="22" t="s">
        <v>15</v>
      </c>
      <c r="G114" s="30"/>
      <c r="H114" s="30"/>
      <c r="I114" s="30">
        <f t="shared" si="56"/>
        <v>0</v>
      </c>
      <c r="J114" s="40">
        <f>ROUND($G114*(1+$Q$1),2)</f>
        <v>0</v>
      </c>
      <c r="K114" s="40">
        <f>ROUND($H114*(1+$Q$1),2)</f>
        <v>0</v>
      </c>
      <c r="L114" s="40">
        <f t="shared" si="57"/>
        <v>0</v>
      </c>
      <c r="M114" s="40">
        <f t="shared" si="58"/>
        <v>0</v>
      </c>
      <c r="N114" s="40">
        <f t="shared" si="59"/>
        <v>0</v>
      </c>
      <c r="O114" s="41">
        <f t="shared" si="60"/>
        <v>0</v>
      </c>
      <c r="P114" s="127"/>
      <c r="Q114" s="127"/>
      <c r="R114" s="131"/>
      <c r="S114" s="131"/>
    </row>
    <row r="115" spans="1:19" s="24" customFormat="1" x14ac:dyDescent="0.25">
      <c r="A115" s="71" t="s">
        <v>412</v>
      </c>
      <c r="B115" s="32" t="s">
        <v>623</v>
      </c>
      <c r="C115" s="20" t="s">
        <v>165</v>
      </c>
      <c r="D115" s="7" t="s">
        <v>166</v>
      </c>
      <c r="E115" s="21">
        <v>20.72</v>
      </c>
      <c r="F115" s="22" t="s">
        <v>7</v>
      </c>
      <c r="G115" s="30"/>
      <c r="H115" s="30"/>
      <c r="I115" s="30">
        <f t="shared" si="56"/>
        <v>0</v>
      </c>
      <c r="J115" s="40">
        <f>ROUND($G115*(1+$Q$1),2)</f>
        <v>0</v>
      </c>
      <c r="K115" s="40">
        <f>ROUND($H115*(1+$Q$1),2)</f>
        <v>0</v>
      </c>
      <c r="L115" s="40">
        <f t="shared" si="57"/>
        <v>0</v>
      </c>
      <c r="M115" s="40">
        <f t="shared" si="58"/>
        <v>0</v>
      </c>
      <c r="N115" s="40">
        <f t="shared" si="59"/>
        <v>0</v>
      </c>
      <c r="O115" s="41">
        <f t="shared" si="60"/>
        <v>0</v>
      </c>
      <c r="P115" s="127"/>
      <c r="Q115" s="127"/>
      <c r="R115" s="131"/>
      <c r="S115" s="131"/>
    </row>
    <row r="116" spans="1:19" s="24" customFormat="1" x14ac:dyDescent="0.25">
      <c r="A116" s="77" t="s">
        <v>413</v>
      </c>
      <c r="B116" s="39">
        <v>89849</v>
      </c>
      <c r="C116" s="20" t="s">
        <v>167</v>
      </c>
      <c r="D116" s="7" t="s">
        <v>168</v>
      </c>
      <c r="E116" s="21">
        <v>5.5</v>
      </c>
      <c r="F116" s="22" t="s">
        <v>37</v>
      </c>
      <c r="G116" s="30"/>
      <c r="H116" s="30"/>
      <c r="I116" s="30">
        <f t="shared" si="56"/>
        <v>0</v>
      </c>
      <c r="J116" s="40">
        <f>ROUND($G116*(1+$Q$1),2)</f>
        <v>0</v>
      </c>
      <c r="K116" s="40">
        <f>ROUND($H116*(1+$Q$1),2)</f>
        <v>0</v>
      </c>
      <c r="L116" s="40">
        <f t="shared" si="57"/>
        <v>0</v>
      </c>
      <c r="M116" s="40">
        <f t="shared" si="58"/>
        <v>0</v>
      </c>
      <c r="N116" s="40">
        <f t="shared" si="59"/>
        <v>0</v>
      </c>
      <c r="O116" s="41">
        <f t="shared" si="60"/>
        <v>0</v>
      </c>
      <c r="P116" s="127"/>
      <c r="Q116" s="127"/>
      <c r="R116" s="131"/>
      <c r="S116" s="131"/>
    </row>
    <row r="117" spans="1:19" s="24" customFormat="1" x14ac:dyDescent="0.25">
      <c r="A117" s="71" t="s">
        <v>414</v>
      </c>
      <c r="B117" s="39">
        <v>96520</v>
      </c>
      <c r="C117" s="20" t="s">
        <v>169</v>
      </c>
      <c r="D117" s="7" t="s">
        <v>170</v>
      </c>
      <c r="E117" s="21">
        <v>5.3800000000000026</v>
      </c>
      <c r="F117" s="22" t="s">
        <v>16</v>
      </c>
      <c r="G117" s="30"/>
      <c r="H117" s="30"/>
      <c r="I117" s="30">
        <f t="shared" si="56"/>
        <v>0</v>
      </c>
      <c r="J117" s="40">
        <f>ROUND($G117*(1+$Q$1),2)</f>
        <v>0</v>
      </c>
      <c r="K117" s="40">
        <f>ROUND($H117*(1+$Q$1),2)</f>
        <v>0</v>
      </c>
      <c r="L117" s="40">
        <f t="shared" ref="L117" si="61">SUM(K117+J117)</f>
        <v>0</v>
      </c>
      <c r="M117" s="40">
        <f t="shared" si="58"/>
        <v>0</v>
      </c>
      <c r="N117" s="40">
        <f t="shared" si="59"/>
        <v>0</v>
      </c>
      <c r="O117" s="41">
        <f t="shared" ref="O117" si="62">SUM(N117+M117)</f>
        <v>0</v>
      </c>
      <c r="P117" s="127"/>
      <c r="Q117" s="127"/>
      <c r="R117" s="131"/>
      <c r="S117" s="131"/>
    </row>
    <row r="118" spans="1:19" s="24" customFormat="1" ht="38.25" x14ac:dyDescent="0.25">
      <c r="A118" s="77" t="s">
        <v>415</v>
      </c>
      <c r="B118" s="62">
        <v>89746</v>
      </c>
      <c r="C118" s="20" t="s">
        <v>518</v>
      </c>
      <c r="D118" s="7"/>
      <c r="E118" s="21">
        <v>9</v>
      </c>
      <c r="F118" s="22" t="s">
        <v>549</v>
      </c>
      <c r="G118" s="30"/>
      <c r="H118" s="30"/>
      <c r="I118" s="30">
        <f t="shared" si="56"/>
        <v>0</v>
      </c>
      <c r="J118" s="40">
        <f>ROUND($G118*(1+$Q$1),2)</f>
        <v>0</v>
      </c>
      <c r="K118" s="40">
        <f>ROUND($H118*(1+$Q$1),2)</f>
        <v>0</v>
      </c>
      <c r="L118" s="40">
        <f t="shared" si="57"/>
        <v>0</v>
      </c>
      <c r="M118" s="40">
        <f t="shared" si="58"/>
        <v>0</v>
      </c>
      <c r="N118" s="40">
        <f t="shared" si="59"/>
        <v>0</v>
      </c>
      <c r="O118" s="41">
        <f t="shared" si="60"/>
        <v>0</v>
      </c>
      <c r="P118" s="127"/>
      <c r="Q118" s="127"/>
      <c r="R118" s="131"/>
      <c r="S118" s="131"/>
    </row>
    <row r="119" spans="1:19" s="24" customFormat="1" ht="38.25" x14ac:dyDescent="0.25">
      <c r="A119" s="71" t="s">
        <v>521</v>
      </c>
      <c r="B119" s="62">
        <v>89726</v>
      </c>
      <c r="C119" s="20" t="s">
        <v>536</v>
      </c>
      <c r="D119" s="7"/>
      <c r="E119" s="21">
        <v>8</v>
      </c>
      <c r="F119" s="22" t="s">
        <v>549</v>
      </c>
      <c r="G119" s="30"/>
      <c r="H119" s="30"/>
      <c r="I119" s="30">
        <f t="shared" si="56"/>
        <v>0</v>
      </c>
      <c r="J119" s="40">
        <f>ROUND($G119*(1+$Q$1),2)</f>
        <v>0</v>
      </c>
      <c r="K119" s="40">
        <f>ROUND($H119*(1+$Q$1),2)</f>
        <v>0</v>
      </c>
      <c r="L119" s="40">
        <f t="shared" ref="L119" si="63">SUM(K119+J119)</f>
        <v>0</v>
      </c>
      <c r="M119" s="40">
        <f t="shared" si="58"/>
        <v>0</v>
      </c>
      <c r="N119" s="40">
        <f t="shared" si="59"/>
        <v>0</v>
      </c>
      <c r="O119" s="41">
        <f t="shared" ref="O119" si="64">SUM(N119+M119)</f>
        <v>0</v>
      </c>
      <c r="P119" s="127"/>
      <c r="Q119" s="127"/>
      <c r="R119" s="131"/>
      <c r="S119" s="131"/>
    </row>
    <row r="120" spans="1:19" s="24" customFormat="1" ht="38.25" x14ac:dyDescent="0.25">
      <c r="A120" s="77" t="s">
        <v>522</v>
      </c>
      <c r="B120" s="62">
        <v>89732</v>
      </c>
      <c r="C120" s="20" t="s">
        <v>537</v>
      </c>
      <c r="D120" s="7"/>
      <c r="E120" s="21">
        <v>23</v>
      </c>
      <c r="F120" s="22" t="s">
        <v>549</v>
      </c>
      <c r="G120" s="30"/>
      <c r="H120" s="30"/>
      <c r="I120" s="30">
        <f t="shared" si="56"/>
        <v>0</v>
      </c>
      <c r="J120" s="40">
        <f>ROUND($G120*(1+$Q$1),2)</f>
        <v>0</v>
      </c>
      <c r="K120" s="40">
        <f>ROUND($H120*(1+$Q$1),2)</f>
        <v>0</v>
      </c>
      <c r="L120" s="40">
        <f t="shared" si="57"/>
        <v>0</v>
      </c>
      <c r="M120" s="40">
        <f t="shared" si="58"/>
        <v>0</v>
      </c>
      <c r="N120" s="40">
        <f t="shared" si="59"/>
        <v>0</v>
      </c>
      <c r="O120" s="41">
        <f t="shared" si="60"/>
        <v>0</v>
      </c>
      <c r="P120" s="127"/>
      <c r="Q120" s="127"/>
      <c r="R120" s="131"/>
      <c r="S120" s="131"/>
    </row>
    <row r="121" spans="1:19" s="24" customFormat="1" ht="38.25" x14ac:dyDescent="0.25">
      <c r="A121" s="71" t="s">
        <v>523</v>
      </c>
      <c r="B121" s="62">
        <v>89739</v>
      </c>
      <c r="C121" s="20" t="s">
        <v>519</v>
      </c>
      <c r="D121" s="7"/>
      <c r="E121" s="21">
        <v>4</v>
      </c>
      <c r="F121" s="22" t="s">
        <v>549</v>
      </c>
      <c r="G121" s="30"/>
      <c r="H121" s="30"/>
      <c r="I121" s="30">
        <f t="shared" si="56"/>
        <v>0</v>
      </c>
      <c r="J121" s="40">
        <f>ROUND($G121*(1+$Q$1),2)</f>
        <v>0</v>
      </c>
      <c r="K121" s="40">
        <f>ROUND($H121*(1+$Q$1),2)</f>
        <v>0</v>
      </c>
      <c r="L121" s="40">
        <f t="shared" ref="L121" si="65">SUM(K121+J121)</f>
        <v>0</v>
      </c>
      <c r="M121" s="40">
        <f t="shared" si="58"/>
        <v>0</v>
      </c>
      <c r="N121" s="40">
        <f t="shared" si="59"/>
        <v>0</v>
      </c>
      <c r="O121" s="41">
        <f t="shared" ref="O121" si="66">SUM(N121+M121)</f>
        <v>0</v>
      </c>
      <c r="P121" s="127"/>
      <c r="Q121" s="127"/>
      <c r="R121" s="131"/>
      <c r="S121" s="131"/>
    </row>
    <row r="122" spans="1:19" s="24" customFormat="1" ht="38.25" x14ac:dyDescent="0.25">
      <c r="A122" s="77" t="s">
        <v>524</v>
      </c>
      <c r="B122" s="62">
        <v>89744</v>
      </c>
      <c r="C122" s="20" t="s">
        <v>538</v>
      </c>
      <c r="D122" s="7"/>
      <c r="E122" s="21">
        <v>13</v>
      </c>
      <c r="F122" s="22" t="s">
        <v>549</v>
      </c>
      <c r="G122" s="30"/>
      <c r="H122" s="30"/>
      <c r="I122" s="30">
        <f t="shared" si="56"/>
        <v>0</v>
      </c>
      <c r="J122" s="40">
        <f>ROUND($G122*(1+$Q$1),2)</f>
        <v>0</v>
      </c>
      <c r="K122" s="40">
        <f>ROUND($H122*(1+$Q$1),2)</f>
        <v>0</v>
      </c>
      <c r="L122" s="40">
        <f t="shared" si="57"/>
        <v>0</v>
      </c>
      <c r="M122" s="40">
        <f t="shared" si="58"/>
        <v>0</v>
      </c>
      <c r="N122" s="40">
        <f t="shared" si="59"/>
        <v>0</v>
      </c>
      <c r="O122" s="41">
        <f t="shared" si="60"/>
        <v>0</v>
      </c>
      <c r="P122" s="127"/>
      <c r="Q122" s="127"/>
      <c r="R122" s="131"/>
      <c r="S122" s="131"/>
    </row>
    <row r="123" spans="1:19" s="24" customFormat="1" ht="38.25" x14ac:dyDescent="0.25">
      <c r="A123" s="71" t="s">
        <v>525</v>
      </c>
      <c r="B123" s="62">
        <v>89724</v>
      </c>
      <c r="C123" s="20" t="s">
        <v>539</v>
      </c>
      <c r="D123" s="7"/>
      <c r="E123" s="21">
        <v>44</v>
      </c>
      <c r="F123" s="22" t="s">
        <v>549</v>
      </c>
      <c r="G123" s="30"/>
      <c r="H123" s="30"/>
      <c r="I123" s="30">
        <f t="shared" si="56"/>
        <v>0</v>
      </c>
      <c r="J123" s="40">
        <f>ROUND($G123*(1+$Q$1),2)</f>
        <v>0</v>
      </c>
      <c r="K123" s="40">
        <f>ROUND($H123*(1+$Q$1),2)</f>
        <v>0</v>
      </c>
      <c r="L123" s="40">
        <f t="shared" ref="L123" si="67">SUM(K123+J123)</f>
        <v>0</v>
      </c>
      <c r="M123" s="40">
        <f t="shared" si="58"/>
        <v>0</v>
      </c>
      <c r="N123" s="40">
        <f t="shared" si="59"/>
        <v>0</v>
      </c>
      <c r="O123" s="41">
        <f t="shared" ref="O123" si="68">SUM(N123+M123)</f>
        <v>0</v>
      </c>
      <c r="P123" s="127"/>
      <c r="Q123" s="127"/>
      <c r="R123" s="131"/>
      <c r="S123" s="131"/>
    </row>
    <row r="124" spans="1:19" s="24" customFormat="1" ht="38.25" x14ac:dyDescent="0.25">
      <c r="A124" s="77" t="s">
        <v>526</v>
      </c>
      <c r="B124" s="62">
        <v>89731</v>
      </c>
      <c r="C124" s="20" t="s">
        <v>540</v>
      </c>
      <c r="D124" s="7"/>
      <c r="E124" s="21">
        <v>49</v>
      </c>
      <c r="F124" s="22" t="s">
        <v>549</v>
      </c>
      <c r="G124" s="30"/>
      <c r="H124" s="30"/>
      <c r="I124" s="30">
        <f t="shared" si="56"/>
        <v>0</v>
      </c>
      <c r="J124" s="40">
        <f>ROUND($G124*(1+$Q$1),2)</f>
        <v>0</v>
      </c>
      <c r="K124" s="40">
        <f>ROUND($H124*(1+$Q$1),2)</f>
        <v>0</v>
      </c>
      <c r="L124" s="40">
        <f t="shared" si="57"/>
        <v>0</v>
      </c>
      <c r="M124" s="40">
        <f t="shared" si="58"/>
        <v>0</v>
      </c>
      <c r="N124" s="40">
        <f t="shared" si="59"/>
        <v>0</v>
      </c>
      <c r="O124" s="41">
        <f t="shared" si="60"/>
        <v>0</v>
      </c>
      <c r="P124" s="127"/>
      <c r="Q124" s="127"/>
      <c r="R124" s="131"/>
      <c r="S124" s="131"/>
    </row>
    <row r="125" spans="1:19" s="24" customFormat="1" ht="38.25" x14ac:dyDescent="0.25">
      <c r="A125" s="71" t="s">
        <v>527</v>
      </c>
      <c r="B125" s="62">
        <v>89737</v>
      </c>
      <c r="C125" s="20" t="s">
        <v>520</v>
      </c>
      <c r="D125" s="7"/>
      <c r="E125" s="21">
        <v>6</v>
      </c>
      <c r="F125" s="22" t="s">
        <v>549</v>
      </c>
      <c r="G125" s="30"/>
      <c r="H125" s="30"/>
      <c r="I125" s="30">
        <f t="shared" si="56"/>
        <v>0</v>
      </c>
      <c r="J125" s="40">
        <f>ROUND($G125*(1+$Q$1),2)</f>
        <v>0</v>
      </c>
      <c r="K125" s="40">
        <f>ROUND($H125*(1+$Q$1),2)</f>
        <v>0</v>
      </c>
      <c r="L125" s="40">
        <f t="shared" ref="L125" si="69">SUM(K125+J125)</f>
        <v>0</v>
      </c>
      <c r="M125" s="40">
        <f t="shared" si="58"/>
        <v>0</v>
      </c>
      <c r="N125" s="40">
        <f t="shared" si="59"/>
        <v>0</v>
      </c>
      <c r="O125" s="41">
        <f t="shared" ref="O125" si="70">SUM(N125+M125)</f>
        <v>0</v>
      </c>
      <c r="P125" s="127"/>
      <c r="Q125" s="127"/>
      <c r="R125" s="131"/>
      <c r="S125" s="131"/>
    </row>
    <row r="126" spans="1:19" s="24" customFormat="1" ht="38.25" x14ac:dyDescent="0.25">
      <c r="A126" s="77" t="s">
        <v>528</v>
      </c>
      <c r="B126" s="62">
        <v>89827</v>
      </c>
      <c r="C126" s="20" t="s">
        <v>541</v>
      </c>
      <c r="D126" s="7"/>
      <c r="E126" s="21">
        <v>1</v>
      </c>
      <c r="F126" s="22" t="s">
        <v>549</v>
      </c>
      <c r="G126" s="30"/>
      <c r="H126" s="30"/>
      <c r="I126" s="30">
        <f t="shared" si="56"/>
        <v>0</v>
      </c>
      <c r="J126" s="40">
        <f>ROUND($G126*(1+$Q$1),2)</f>
        <v>0</v>
      </c>
      <c r="K126" s="40">
        <f>ROUND($H126*(1+$Q$1),2)</f>
        <v>0</v>
      </c>
      <c r="L126" s="40">
        <f t="shared" si="57"/>
        <v>0</v>
      </c>
      <c r="M126" s="40">
        <f t="shared" si="58"/>
        <v>0</v>
      </c>
      <c r="N126" s="40">
        <f t="shared" si="59"/>
        <v>0</v>
      </c>
      <c r="O126" s="41">
        <f t="shared" si="60"/>
        <v>0</v>
      </c>
      <c r="P126" s="127"/>
      <c r="Q126" s="127"/>
      <c r="R126" s="131"/>
      <c r="S126" s="131"/>
    </row>
    <row r="127" spans="1:19" s="24" customFormat="1" ht="38.25" x14ac:dyDescent="0.25">
      <c r="A127" s="71" t="s">
        <v>529</v>
      </c>
      <c r="B127" s="62">
        <v>89783</v>
      </c>
      <c r="C127" s="20" t="s">
        <v>542</v>
      </c>
      <c r="D127" s="7"/>
      <c r="E127" s="21">
        <v>3</v>
      </c>
      <c r="F127" s="22" t="s">
        <v>549</v>
      </c>
      <c r="G127" s="30"/>
      <c r="H127" s="30"/>
      <c r="I127" s="30">
        <f t="shared" si="56"/>
        <v>0</v>
      </c>
      <c r="J127" s="40">
        <f>ROUND($G127*(1+$Q$1),2)</f>
        <v>0</v>
      </c>
      <c r="K127" s="40">
        <f>ROUND($H127*(1+$Q$1),2)</f>
        <v>0</v>
      </c>
      <c r="L127" s="40">
        <f t="shared" ref="L127:L129" si="71">SUM(K127+J127)</f>
        <v>0</v>
      </c>
      <c r="M127" s="40">
        <f t="shared" si="58"/>
        <v>0</v>
      </c>
      <c r="N127" s="40">
        <f t="shared" si="59"/>
        <v>0</v>
      </c>
      <c r="O127" s="41">
        <f t="shared" ref="O127:O129" si="72">SUM(N127+M127)</f>
        <v>0</v>
      </c>
      <c r="P127" s="127"/>
      <c r="Q127" s="127"/>
      <c r="R127" s="131"/>
      <c r="S127" s="131"/>
    </row>
    <row r="128" spans="1:19" s="24" customFormat="1" ht="38.25" x14ac:dyDescent="0.25">
      <c r="A128" s="77" t="s">
        <v>530</v>
      </c>
      <c r="B128" s="62">
        <v>89785</v>
      </c>
      <c r="C128" s="20" t="s">
        <v>543</v>
      </c>
      <c r="D128" s="7"/>
      <c r="E128" s="21">
        <v>6</v>
      </c>
      <c r="F128" s="22" t="s">
        <v>549</v>
      </c>
      <c r="G128" s="30"/>
      <c r="H128" s="30"/>
      <c r="I128" s="30">
        <f t="shared" si="56"/>
        <v>0</v>
      </c>
      <c r="J128" s="40">
        <f>ROUND($G128*(1+$Q$1),2)</f>
        <v>0</v>
      </c>
      <c r="K128" s="40">
        <f>ROUND($H128*(1+$Q$1),2)</f>
        <v>0</v>
      </c>
      <c r="L128" s="40">
        <f t="shared" si="71"/>
        <v>0</v>
      </c>
      <c r="M128" s="40">
        <f t="shared" si="58"/>
        <v>0</v>
      </c>
      <c r="N128" s="40">
        <f t="shared" si="59"/>
        <v>0</v>
      </c>
      <c r="O128" s="41">
        <f t="shared" si="72"/>
        <v>0</v>
      </c>
      <c r="P128" s="127"/>
      <c r="Q128" s="127"/>
      <c r="R128" s="131"/>
      <c r="S128" s="131"/>
    </row>
    <row r="129" spans="1:19" s="24" customFormat="1" ht="38.25" x14ac:dyDescent="0.25">
      <c r="A129" s="71" t="s">
        <v>531</v>
      </c>
      <c r="B129" s="62">
        <v>89549</v>
      </c>
      <c r="C129" s="20" t="s">
        <v>544</v>
      </c>
      <c r="D129" s="7"/>
      <c r="E129" s="21">
        <v>1</v>
      </c>
      <c r="F129" s="22" t="s">
        <v>549</v>
      </c>
      <c r="G129" s="30"/>
      <c r="H129" s="30"/>
      <c r="I129" s="30">
        <f t="shared" si="56"/>
        <v>0</v>
      </c>
      <c r="J129" s="40">
        <f>ROUND($G129*(1+$Q$1),2)</f>
        <v>0</v>
      </c>
      <c r="K129" s="40">
        <f>ROUND($H129*(1+$Q$1),2)</f>
        <v>0</v>
      </c>
      <c r="L129" s="40">
        <f t="shared" si="71"/>
        <v>0</v>
      </c>
      <c r="M129" s="40">
        <f t="shared" si="58"/>
        <v>0</v>
      </c>
      <c r="N129" s="40">
        <f t="shared" si="59"/>
        <v>0</v>
      </c>
      <c r="O129" s="41">
        <f t="shared" si="72"/>
        <v>0</v>
      </c>
      <c r="P129" s="127"/>
      <c r="Q129" s="127"/>
      <c r="R129" s="131"/>
      <c r="S129" s="131"/>
    </row>
    <row r="130" spans="1:19" s="24" customFormat="1" ht="38.25" x14ac:dyDescent="0.25">
      <c r="A130" s="77" t="s">
        <v>532</v>
      </c>
      <c r="B130" s="62">
        <v>89796</v>
      </c>
      <c r="C130" s="20" t="s">
        <v>545</v>
      </c>
      <c r="D130" s="7"/>
      <c r="E130" s="21">
        <v>4</v>
      </c>
      <c r="F130" s="22" t="s">
        <v>549</v>
      </c>
      <c r="G130" s="30"/>
      <c r="H130" s="30"/>
      <c r="I130" s="30">
        <f t="shared" si="56"/>
        <v>0</v>
      </c>
      <c r="J130" s="40">
        <f>ROUND($G130*(1+$Q$1),2)</f>
        <v>0</v>
      </c>
      <c r="K130" s="40">
        <f>ROUND($H130*(1+$Q$1),2)</f>
        <v>0</v>
      </c>
      <c r="L130" s="40">
        <f t="shared" ref="L130" si="73">SUM(K130+J130)</f>
        <v>0</v>
      </c>
      <c r="M130" s="40">
        <f t="shared" si="58"/>
        <v>0</v>
      </c>
      <c r="N130" s="40">
        <f t="shared" si="59"/>
        <v>0</v>
      </c>
      <c r="O130" s="41">
        <f t="shared" ref="O130" si="74">SUM(N130+M130)</f>
        <v>0</v>
      </c>
      <c r="P130" s="127"/>
      <c r="Q130" s="127"/>
      <c r="R130" s="131"/>
      <c r="S130" s="131"/>
    </row>
    <row r="131" spans="1:19" s="24" customFormat="1" ht="38.25" x14ac:dyDescent="0.25">
      <c r="A131" s="71" t="s">
        <v>533</v>
      </c>
      <c r="B131" s="62">
        <v>89782</v>
      </c>
      <c r="C131" s="20" t="s">
        <v>546</v>
      </c>
      <c r="D131" s="7"/>
      <c r="E131" s="21">
        <v>8</v>
      </c>
      <c r="F131" s="22" t="s">
        <v>549</v>
      </c>
      <c r="G131" s="30"/>
      <c r="H131" s="30"/>
      <c r="I131" s="30">
        <f t="shared" si="56"/>
        <v>0</v>
      </c>
      <c r="J131" s="40">
        <f>ROUND($G131*(1+$Q$1),2)</f>
        <v>0</v>
      </c>
      <c r="K131" s="40">
        <f>ROUND($H131*(1+$Q$1),2)</f>
        <v>0</v>
      </c>
      <c r="L131" s="40">
        <f t="shared" ref="L131" si="75">SUM(K131+J131)</f>
        <v>0</v>
      </c>
      <c r="M131" s="40">
        <f t="shared" si="58"/>
        <v>0</v>
      </c>
      <c r="N131" s="40">
        <f t="shared" si="59"/>
        <v>0</v>
      </c>
      <c r="O131" s="41">
        <f t="shared" ref="O131" si="76">SUM(N131+M131)</f>
        <v>0</v>
      </c>
      <c r="P131" s="127"/>
      <c r="Q131" s="127"/>
      <c r="R131" s="131"/>
      <c r="S131" s="131"/>
    </row>
    <row r="132" spans="1:19" s="24" customFormat="1" ht="38.25" x14ac:dyDescent="0.25">
      <c r="A132" s="77" t="s">
        <v>534</v>
      </c>
      <c r="B132" s="62">
        <v>89784</v>
      </c>
      <c r="C132" s="20" t="s">
        <v>547</v>
      </c>
      <c r="D132" s="7"/>
      <c r="E132" s="21">
        <v>12</v>
      </c>
      <c r="F132" s="22" t="s">
        <v>549</v>
      </c>
      <c r="G132" s="30"/>
      <c r="H132" s="30"/>
      <c r="I132" s="30">
        <f t="shared" si="56"/>
        <v>0</v>
      </c>
      <c r="J132" s="40">
        <f>ROUND($G132*(1+$Q$1),2)</f>
        <v>0</v>
      </c>
      <c r="K132" s="40">
        <f>ROUND($H132*(1+$Q$1),2)</f>
        <v>0</v>
      </c>
      <c r="L132" s="40">
        <f t="shared" si="57"/>
        <v>0</v>
      </c>
      <c r="M132" s="40">
        <f t="shared" si="58"/>
        <v>0</v>
      </c>
      <c r="N132" s="40">
        <f t="shared" si="59"/>
        <v>0</v>
      </c>
      <c r="O132" s="41">
        <f t="shared" si="60"/>
        <v>0</v>
      </c>
      <c r="P132" s="127"/>
      <c r="Q132" s="127"/>
      <c r="R132" s="131"/>
      <c r="S132" s="131"/>
    </row>
    <row r="133" spans="1:19" s="24" customFormat="1" ht="38.25" x14ac:dyDescent="0.25">
      <c r="A133" s="71" t="s">
        <v>535</v>
      </c>
      <c r="B133" s="62">
        <v>89786</v>
      </c>
      <c r="C133" s="20" t="s">
        <v>548</v>
      </c>
      <c r="D133" s="7"/>
      <c r="E133" s="21">
        <v>2</v>
      </c>
      <c r="F133" s="22" t="s">
        <v>549</v>
      </c>
      <c r="G133" s="30"/>
      <c r="H133" s="30"/>
      <c r="I133" s="30">
        <f t="shared" si="56"/>
        <v>0</v>
      </c>
      <c r="J133" s="40">
        <f>ROUND($G133*(1+$Q$1),2)</f>
        <v>0</v>
      </c>
      <c r="K133" s="40">
        <f>ROUND($H133*(1+$Q$1),2)</f>
        <v>0</v>
      </c>
      <c r="L133" s="40">
        <f t="shared" ref="L133" si="77">SUM(K133+J133)</f>
        <v>0</v>
      </c>
      <c r="M133" s="40">
        <f t="shared" si="58"/>
        <v>0</v>
      </c>
      <c r="N133" s="40">
        <f t="shared" si="59"/>
        <v>0</v>
      </c>
      <c r="O133" s="41">
        <f t="shared" ref="O133" si="78">SUM(N133+M133)</f>
        <v>0</v>
      </c>
      <c r="P133" s="127"/>
      <c r="Q133" s="127"/>
      <c r="R133" s="131"/>
      <c r="S133" s="131"/>
    </row>
    <row r="134" spans="1:19" s="16" customFormat="1" x14ac:dyDescent="0.25">
      <c r="A134" s="90" t="s">
        <v>171</v>
      </c>
      <c r="B134" s="91"/>
      <c r="C134" s="92"/>
      <c r="D134" s="57"/>
      <c r="E134" s="34"/>
      <c r="F134" s="35"/>
      <c r="G134" s="36"/>
      <c r="H134" s="36"/>
      <c r="I134" s="36"/>
      <c r="J134" s="37"/>
      <c r="K134" s="37"/>
      <c r="L134" s="37"/>
      <c r="M134" s="37">
        <f>SUM(M105:M133)</f>
        <v>0</v>
      </c>
      <c r="N134" s="37">
        <f>SUM(N105:N133)</f>
        <v>0</v>
      </c>
      <c r="O134" s="38">
        <f>SUM(O105:O133)</f>
        <v>0</v>
      </c>
      <c r="P134" s="15"/>
      <c r="Q134" s="15"/>
      <c r="R134" s="133"/>
      <c r="S134" s="133"/>
    </row>
    <row r="135" spans="1:19" s="16" customFormat="1" x14ac:dyDescent="0.25">
      <c r="A135" s="75">
        <v>16</v>
      </c>
      <c r="B135" s="25"/>
      <c r="C135" s="26" t="s">
        <v>172</v>
      </c>
      <c r="D135" s="26"/>
      <c r="E135" s="26"/>
      <c r="F135" s="26"/>
      <c r="G135" s="26"/>
      <c r="H135" s="26"/>
      <c r="I135" s="26"/>
      <c r="J135" s="26"/>
      <c r="K135" s="26"/>
      <c r="L135" s="26"/>
      <c r="M135" s="26"/>
      <c r="N135" s="26"/>
      <c r="O135" s="28"/>
      <c r="P135" s="15"/>
      <c r="Q135" s="15"/>
      <c r="R135" s="15"/>
      <c r="S135" s="15"/>
    </row>
    <row r="136" spans="1:19" s="24" customFormat="1" x14ac:dyDescent="0.25">
      <c r="A136" s="71" t="s">
        <v>416</v>
      </c>
      <c r="B136" s="32" t="s">
        <v>624</v>
      </c>
      <c r="C136" s="20" t="s">
        <v>173</v>
      </c>
      <c r="D136" s="7" t="s">
        <v>19</v>
      </c>
      <c r="E136" s="21">
        <v>2</v>
      </c>
      <c r="F136" s="22" t="s">
        <v>15</v>
      </c>
      <c r="G136" s="30"/>
      <c r="H136" s="30"/>
      <c r="I136" s="30">
        <f t="shared" ref="I136:I149" si="79">SUM(H136+G136)</f>
        <v>0</v>
      </c>
      <c r="J136" s="40">
        <f>ROUND($G136*(1+$Q$1),2)</f>
        <v>0</v>
      </c>
      <c r="K136" s="40">
        <f>ROUND($H136*(1+$Q$1),2)</f>
        <v>0</v>
      </c>
      <c r="L136" s="40">
        <f t="shared" ref="L136:L149" si="80">SUM(K136+J136)</f>
        <v>0</v>
      </c>
      <c r="M136" s="40">
        <f t="shared" ref="M136:M149" si="81">ROUND(J136*E136,2)</f>
        <v>0</v>
      </c>
      <c r="N136" s="40">
        <f t="shared" ref="N136:N149" si="82">ROUND(E136*K136,2)</f>
        <v>0</v>
      </c>
      <c r="O136" s="41">
        <f t="shared" ref="O136" si="83">SUM(N136+M136)</f>
        <v>0</v>
      </c>
      <c r="P136" s="127"/>
      <c r="Q136" s="127"/>
      <c r="R136" s="131"/>
      <c r="S136" s="131"/>
    </row>
    <row r="137" spans="1:19" s="31" customFormat="1" x14ac:dyDescent="0.25">
      <c r="A137" s="77" t="s">
        <v>417</v>
      </c>
      <c r="B137" s="32">
        <v>89355</v>
      </c>
      <c r="C137" s="23" t="s">
        <v>174</v>
      </c>
      <c r="D137" s="23" t="s">
        <v>148</v>
      </c>
      <c r="E137" s="21">
        <v>36</v>
      </c>
      <c r="F137" s="22" t="s">
        <v>37</v>
      </c>
      <c r="G137" s="30"/>
      <c r="H137" s="30"/>
      <c r="I137" s="30">
        <f t="shared" si="79"/>
        <v>0</v>
      </c>
      <c r="J137" s="30">
        <f>ROUND($G137*(1+$Q$1),2)</f>
        <v>0</v>
      </c>
      <c r="K137" s="30">
        <f>ROUND($H137*(1+$Q$1),2)</f>
        <v>0</v>
      </c>
      <c r="L137" s="30">
        <f t="shared" si="80"/>
        <v>0</v>
      </c>
      <c r="M137" s="30">
        <f t="shared" si="81"/>
        <v>0</v>
      </c>
      <c r="N137" s="30">
        <f t="shared" si="82"/>
        <v>0</v>
      </c>
      <c r="O137" s="117">
        <f t="shared" ref="O137:O148" si="84">SUM(N137+M137)</f>
        <v>0</v>
      </c>
      <c r="P137" s="128"/>
      <c r="Q137" s="128"/>
      <c r="R137" s="129"/>
      <c r="S137" s="129"/>
    </row>
    <row r="138" spans="1:19" s="31" customFormat="1" x14ac:dyDescent="0.25">
      <c r="A138" s="77" t="s">
        <v>418</v>
      </c>
      <c r="B138" s="32">
        <v>94649</v>
      </c>
      <c r="C138" s="23" t="s">
        <v>175</v>
      </c>
      <c r="D138" s="23" t="s">
        <v>176</v>
      </c>
      <c r="E138" s="21">
        <v>9.6</v>
      </c>
      <c r="F138" s="22" t="s">
        <v>37</v>
      </c>
      <c r="G138" s="30"/>
      <c r="H138" s="30"/>
      <c r="I138" s="30">
        <f t="shared" si="79"/>
        <v>0</v>
      </c>
      <c r="J138" s="30">
        <f>ROUND($G138*(1+$Q$1),2)</f>
        <v>0</v>
      </c>
      <c r="K138" s="30">
        <f>ROUND($H138*(1+$Q$1),2)</f>
        <v>0</v>
      </c>
      <c r="L138" s="30">
        <f t="shared" si="80"/>
        <v>0</v>
      </c>
      <c r="M138" s="30">
        <f t="shared" si="81"/>
        <v>0</v>
      </c>
      <c r="N138" s="30">
        <f t="shared" si="82"/>
        <v>0</v>
      </c>
      <c r="O138" s="117">
        <f t="shared" si="84"/>
        <v>0</v>
      </c>
      <c r="P138" s="128"/>
      <c r="Q138" s="128"/>
      <c r="R138" s="129"/>
      <c r="S138" s="129"/>
    </row>
    <row r="139" spans="1:19" s="31" customFormat="1" x14ac:dyDescent="0.25">
      <c r="A139" s="77" t="s">
        <v>419</v>
      </c>
      <c r="B139" s="32">
        <v>94651</v>
      </c>
      <c r="C139" s="23" t="s">
        <v>177</v>
      </c>
      <c r="D139" s="23" t="s">
        <v>178</v>
      </c>
      <c r="E139" s="21">
        <v>9.4</v>
      </c>
      <c r="F139" s="22" t="s">
        <v>37</v>
      </c>
      <c r="G139" s="30"/>
      <c r="H139" s="30"/>
      <c r="I139" s="30">
        <f t="shared" si="79"/>
        <v>0</v>
      </c>
      <c r="J139" s="30">
        <f>ROUND($G139*(1+$Q$1),2)</f>
        <v>0</v>
      </c>
      <c r="K139" s="30">
        <f>ROUND($H139*(1+$Q$1),2)</f>
        <v>0</v>
      </c>
      <c r="L139" s="30">
        <f t="shared" si="80"/>
        <v>0</v>
      </c>
      <c r="M139" s="30">
        <f t="shared" si="81"/>
        <v>0</v>
      </c>
      <c r="N139" s="30">
        <f t="shared" si="82"/>
        <v>0</v>
      </c>
      <c r="O139" s="117">
        <f t="shared" si="84"/>
        <v>0</v>
      </c>
      <c r="P139" s="128"/>
      <c r="Q139" s="128"/>
      <c r="R139" s="129"/>
      <c r="S139" s="129"/>
    </row>
    <row r="140" spans="1:19" s="31" customFormat="1" x14ac:dyDescent="0.25">
      <c r="A140" s="77" t="s">
        <v>420</v>
      </c>
      <c r="B140" s="32">
        <v>90371</v>
      </c>
      <c r="C140" s="23" t="s">
        <v>179</v>
      </c>
      <c r="D140" s="23" t="s">
        <v>19</v>
      </c>
      <c r="E140" s="21">
        <v>2</v>
      </c>
      <c r="F140" s="22" t="s">
        <v>15</v>
      </c>
      <c r="G140" s="30"/>
      <c r="H140" s="30"/>
      <c r="I140" s="30">
        <f t="shared" si="79"/>
        <v>0</v>
      </c>
      <c r="J140" s="30">
        <f>ROUND($G140*(1+$Q$1),2)</f>
        <v>0</v>
      </c>
      <c r="K140" s="30">
        <f>ROUND($H140*(1+$Q$1),2)</f>
        <v>0</v>
      </c>
      <c r="L140" s="30">
        <f t="shared" si="80"/>
        <v>0</v>
      </c>
      <c r="M140" s="30">
        <f t="shared" si="81"/>
        <v>0</v>
      </c>
      <c r="N140" s="30">
        <f t="shared" si="82"/>
        <v>0</v>
      </c>
      <c r="O140" s="117">
        <f t="shared" si="84"/>
        <v>0</v>
      </c>
      <c r="P140" s="128"/>
      <c r="Q140" s="128"/>
      <c r="R140" s="129"/>
      <c r="S140" s="129"/>
    </row>
    <row r="141" spans="1:19" s="31" customFormat="1" x14ac:dyDescent="0.25">
      <c r="A141" s="77" t="s">
        <v>421</v>
      </c>
      <c r="B141" s="32">
        <v>94490</v>
      </c>
      <c r="C141" s="23" t="s">
        <v>180</v>
      </c>
      <c r="D141" s="23" t="s">
        <v>19</v>
      </c>
      <c r="E141" s="21">
        <v>2</v>
      </c>
      <c r="F141" s="22" t="s">
        <v>15</v>
      </c>
      <c r="G141" s="30"/>
      <c r="H141" s="30"/>
      <c r="I141" s="30">
        <f t="shared" si="79"/>
        <v>0</v>
      </c>
      <c r="J141" s="30">
        <f>ROUND($G141*(1+$Q$1),2)</f>
        <v>0</v>
      </c>
      <c r="K141" s="30">
        <f>ROUND($H141*(1+$Q$1),2)</f>
        <v>0</v>
      </c>
      <c r="L141" s="30">
        <f t="shared" si="80"/>
        <v>0</v>
      </c>
      <c r="M141" s="30">
        <f t="shared" si="81"/>
        <v>0</v>
      </c>
      <c r="N141" s="30">
        <f t="shared" si="82"/>
        <v>0</v>
      </c>
      <c r="O141" s="117">
        <f t="shared" si="84"/>
        <v>0</v>
      </c>
      <c r="P141" s="128"/>
      <c r="Q141" s="128"/>
      <c r="R141" s="129"/>
      <c r="S141" s="129"/>
    </row>
    <row r="142" spans="1:19" s="31" customFormat="1" x14ac:dyDescent="0.25">
      <c r="A142" s="77" t="s">
        <v>422</v>
      </c>
      <c r="B142" s="32">
        <v>94492</v>
      </c>
      <c r="C142" s="23" t="s">
        <v>181</v>
      </c>
      <c r="D142" s="23" t="s">
        <v>19</v>
      </c>
      <c r="E142" s="21">
        <v>2</v>
      </c>
      <c r="F142" s="22" t="s">
        <v>15</v>
      </c>
      <c r="G142" s="30"/>
      <c r="H142" s="30"/>
      <c r="I142" s="30">
        <f t="shared" si="79"/>
        <v>0</v>
      </c>
      <c r="J142" s="30">
        <f>ROUND($G142*(1+$Q$1),2)</f>
        <v>0</v>
      </c>
      <c r="K142" s="30">
        <f>ROUND($H142*(1+$Q$1),2)</f>
        <v>0</v>
      </c>
      <c r="L142" s="30">
        <f t="shared" si="80"/>
        <v>0</v>
      </c>
      <c r="M142" s="30">
        <f t="shared" si="81"/>
        <v>0</v>
      </c>
      <c r="N142" s="30">
        <f t="shared" si="82"/>
        <v>0</v>
      </c>
      <c r="O142" s="117">
        <f t="shared" si="84"/>
        <v>0</v>
      </c>
      <c r="P142" s="128"/>
      <c r="Q142" s="128"/>
      <c r="R142" s="129"/>
      <c r="S142" s="129"/>
    </row>
    <row r="143" spans="1:19" s="31" customFormat="1" x14ac:dyDescent="0.25">
      <c r="A143" s="77" t="s">
        <v>423</v>
      </c>
      <c r="B143" s="32">
        <v>89449</v>
      </c>
      <c r="C143" s="23" t="s">
        <v>182</v>
      </c>
      <c r="D143" s="23" t="s">
        <v>183</v>
      </c>
      <c r="E143" s="21">
        <v>54.2</v>
      </c>
      <c r="F143" s="22" t="s">
        <v>37</v>
      </c>
      <c r="G143" s="30"/>
      <c r="H143" s="30"/>
      <c r="I143" s="30">
        <f t="shared" si="79"/>
        <v>0</v>
      </c>
      <c r="J143" s="30">
        <f>ROUND($G143*(1+$Q$1),2)</f>
        <v>0</v>
      </c>
      <c r="K143" s="30">
        <f>ROUND($H143*(1+$Q$1),2)</f>
        <v>0</v>
      </c>
      <c r="L143" s="30">
        <f t="shared" si="80"/>
        <v>0</v>
      </c>
      <c r="M143" s="30">
        <f t="shared" si="81"/>
        <v>0</v>
      </c>
      <c r="N143" s="30">
        <f t="shared" si="82"/>
        <v>0</v>
      </c>
      <c r="O143" s="117">
        <f t="shared" si="84"/>
        <v>0</v>
      </c>
      <c r="P143" s="128"/>
      <c r="Q143" s="128"/>
      <c r="R143" s="129"/>
      <c r="S143" s="129"/>
    </row>
    <row r="144" spans="1:19" s="31" customFormat="1" x14ac:dyDescent="0.25">
      <c r="A144" s="77" t="s">
        <v>424</v>
      </c>
      <c r="B144" s="32">
        <v>89448</v>
      </c>
      <c r="C144" s="23" t="s">
        <v>184</v>
      </c>
      <c r="D144" s="23" t="s">
        <v>185</v>
      </c>
      <c r="E144" s="21">
        <v>20.399999999999999</v>
      </c>
      <c r="F144" s="22" t="s">
        <v>37</v>
      </c>
      <c r="G144" s="30"/>
      <c r="H144" s="30"/>
      <c r="I144" s="30">
        <f t="shared" si="79"/>
        <v>0</v>
      </c>
      <c r="J144" s="30">
        <f>ROUND($G144*(1+$Q$1),2)</f>
        <v>0</v>
      </c>
      <c r="K144" s="30">
        <f>ROUND($H144*(1+$Q$1),2)</f>
        <v>0</v>
      </c>
      <c r="L144" s="30">
        <f t="shared" si="80"/>
        <v>0</v>
      </c>
      <c r="M144" s="30">
        <f t="shared" si="81"/>
        <v>0</v>
      </c>
      <c r="N144" s="30">
        <f t="shared" si="82"/>
        <v>0</v>
      </c>
      <c r="O144" s="117">
        <f t="shared" si="84"/>
        <v>0</v>
      </c>
      <c r="P144" s="128"/>
      <c r="Q144" s="128"/>
      <c r="R144" s="129"/>
      <c r="S144" s="129"/>
    </row>
    <row r="145" spans="1:19" s="31" customFormat="1" x14ac:dyDescent="0.25">
      <c r="A145" s="77" t="s">
        <v>425</v>
      </c>
      <c r="B145" s="32">
        <v>89446</v>
      </c>
      <c r="C145" s="23" t="s">
        <v>186</v>
      </c>
      <c r="D145" s="23" t="s">
        <v>187</v>
      </c>
      <c r="E145" s="21">
        <v>287.89999999999998</v>
      </c>
      <c r="F145" s="22" t="s">
        <v>37</v>
      </c>
      <c r="G145" s="30"/>
      <c r="H145" s="30"/>
      <c r="I145" s="30">
        <f t="shared" si="79"/>
        <v>0</v>
      </c>
      <c r="J145" s="30">
        <f>ROUND($G145*(1+$Q$1),2)</f>
        <v>0</v>
      </c>
      <c r="K145" s="30">
        <f>ROUND($H145*(1+$Q$1),2)</f>
        <v>0</v>
      </c>
      <c r="L145" s="30">
        <f t="shared" si="80"/>
        <v>0</v>
      </c>
      <c r="M145" s="30">
        <f t="shared" si="81"/>
        <v>0</v>
      </c>
      <c r="N145" s="30">
        <f t="shared" si="82"/>
        <v>0</v>
      </c>
      <c r="O145" s="117">
        <f t="shared" si="84"/>
        <v>0</v>
      </c>
      <c r="P145" s="128"/>
      <c r="Q145" s="128"/>
      <c r="R145" s="129"/>
      <c r="S145" s="129"/>
    </row>
    <row r="146" spans="1:19" s="31" customFormat="1" x14ac:dyDescent="0.25">
      <c r="A146" s="77" t="s">
        <v>426</v>
      </c>
      <c r="B146" s="32">
        <v>94792</v>
      </c>
      <c r="C146" s="23" t="s">
        <v>188</v>
      </c>
      <c r="D146" s="23" t="s">
        <v>189</v>
      </c>
      <c r="E146" s="21">
        <v>24</v>
      </c>
      <c r="F146" s="22" t="s">
        <v>15</v>
      </c>
      <c r="G146" s="30"/>
      <c r="H146" s="30"/>
      <c r="I146" s="30">
        <f t="shared" si="79"/>
        <v>0</v>
      </c>
      <c r="J146" s="30">
        <f>ROUND($G146*(1+$Q$1),2)</f>
        <v>0</v>
      </c>
      <c r="K146" s="30">
        <f>ROUND($H146*(1+$Q$1),2)</f>
        <v>0</v>
      </c>
      <c r="L146" s="30">
        <f t="shared" si="80"/>
        <v>0</v>
      </c>
      <c r="M146" s="30">
        <f t="shared" si="81"/>
        <v>0</v>
      </c>
      <c r="N146" s="30">
        <f t="shared" si="82"/>
        <v>0</v>
      </c>
      <c r="O146" s="117">
        <f t="shared" si="84"/>
        <v>0</v>
      </c>
      <c r="P146" s="128"/>
      <c r="Q146" s="128"/>
      <c r="R146" s="129"/>
      <c r="S146" s="129"/>
    </row>
    <row r="147" spans="1:19" s="31" customFormat="1" x14ac:dyDescent="0.25">
      <c r="A147" s="77" t="s">
        <v>427</v>
      </c>
      <c r="B147" s="32">
        <v>94794</v>
      </c>
      <c r="C147" s="23" t="s">
        <v>190</v>
      </c>
      <c r="D147" s="23" t="s">
        <v>19</v>
      </c>
      <c r="E147" s="21">
        <v>2</v>
      </c>
      <c r="F147" s="22" t="s">
        <v>15</v>
      </c>
      <c r="G147" s="30"/>
      <c r="H147" s="30"/>
      <c r="I147" s="30">
        <f t="shared" si="79"/>
        <v>0</v>
      </c>
      <c r="J147" s="30">
        <f>ROUND($G147*(1+$Q$1),2)</f>
        <v>0</v>
      </c>
      <c r="K147" s="30">
        <f>ROUND($H147*(1+$Q$1),2)</f>
        <v>0</v>
      </c>
      <c r="L147" s="30">
        <f t="shared" si="80"/>
        <v>0</v>
      </c>
      <c r="M147" s="30">
        <f t="shared" si="81"/>
        <v>0</v>
      </c>
      <c r="N147" s="30">
        <f t="shared" si="82"/>
        <v>0</v>
      </c>
      <c r="O147" s="117">
        <f t="shared" si="84"/>
        <v>0</v>
      </c>
      <c r="P147" s="128"/>
      <c r="Q147" s="128"/>
      <c r="R147" s="129"/>
      <c r="S147" s="129"/>
    </row>
    <row r="148" spans="1:19" s="31" customFormat="1" x14ac:dyDescent="0.25">
      <c r="A148" s="77" t="s">
        <v>428</v>
      </c>
      <c r="B148" s="32">
        <v>89984</v>
      </c>
      <c r="C148" s="23" t="s">
        <v>191</v>
      </c>
      <c r="D148" s="23" t="s">
        <v>19</v>
      </c>
      <c r="E148" s="21">
        <v>2</v>
      </c>
      <c r="F148" s="22" t="s">
        <v>15</v>
      </c>
      <c r="G148" s="30"/>
      <c r="H148" s="30"/>
      <c r="I148" s="30">
        <f t="shared" si="79"/>
        <v>0</v>
      </c>
      <c r="J148" s="30">
        <f>ROUND($G148*(1+$Q$1),2)</f>
        <v>0</v>
      </c>
      <c r="K148" s="30">
        <f>ROUND($H148*(1+$Q$1),2)</f>
        <v>0</v>
      </c>
      <c r="L148" s="30">
        <f t="shared" si="80"/>
        <v>0</v>
      </c>
      <c r="M148" s="30">
        <f t="shared" si="81"/>
        <v>0</v>
      </c>
      <c r="N148" s="30">
        <f t="shared" si="82"/>
        <v>0</v>
      </c>
      <c r="O148" s="117">
        <f t="shared" si="84"/>
        <v>0</v>
      </c>
      <c r="P148" s="128"/>
      <c r="Q148" s="128"/>
      <c r="R148" s="129"/>
      <c r="S148" s="129"/>
    </row>
    <row r="149" spans="1:19" s="31" customFormat="1" x14ac:dyDescent="0.25">
      <c r="A149" s="77" t="s">
        <v>429</v>
      </c>
      <c r="B149" s="32">
        <v>99635</v>
      </c>
      <c r="C149" s="23" t="s">
        <v>192</v>
      </c>
      <c r="D149" s="23" t="s">
        <v>19</v>
      </c>
      <c r="E149" s="21">
        <v>2</v>
      </c>
      <c r="F149" s="22" t="s">
        <v>15</v>
      </c>
      <c r="G149" s="30"/>
      <c r="H149" s="30"/>
      <c r="I149" s="30">
        <f t="shared" si="79"/>
        <v>0</v>
      </c>
      <c r="J149" s="30">
        <f>ROUND($G149*(1+$Q$1),2)</f>
        <v>0</v>
      </c>
      <c r="K149" s="30">
        <f>ROUND($H149*(1+$Q$1),2)</f>
        <v>0</v>
      </c>
      <c r="L149" s="30">
        <f t="shared" si="80"/>
        <v>0</v>
      </c>
      <c r="M149" s="30">
        <f t="shared" si="81"/>
        <v>0</v>
      </c>
      <c r="N149" s="30">
        <f t="shared" si="82"/>
        <v>0</v>
      </c>
      <c r="O149" s="117">
        <f>SUM(N149+M149)</f>
        <v>0</v>
      </c>
      <c r="P149" s="128"/>
      <c r="Q149" s="128"/>
      <c r="R149" s="129"/>
      <c r="S149" s="129"/>
    </row>
    <row r="150" spans="1:19" s="16" customFormat="1" x14ac:dyDescent="0.25">
      <c r="A150" s="90" t="s">
        <v>193</v>
      </c>
      <c r="B150" s="91"/>
      <c r="C150" s="92"/>
      <c r="D150" s="57"/>
      <c r="E150" s="34"/>
      <c r="F150" s="35"/>
      <c r="G150" s="36"/>
      <c r="H150" s="36"/>
      <c r="I150" s="36"/>
      <c r="J150" s="37"/>
      <c r="K150" s="37"/>
      <c r="L150" s="37"/>
      <c r="M150" s="37">
        <f>SUM(M136:M149)</f>
        <v>0</v>
      </c>
      <c r="N150" s="37">
        <f t="shared" ref="N150:O150" si="85">SUM(N136:N149)</f>
        <v>0</v>
      </c>
      <c r="O150" s="38">
        <f t="shared" si="85"/>
        <v>0</v>
      </c>
      <c r="P150" s="15"/>
      <c r="Q150" s="15"/>
      <c r="R150" s="133"/>
      <c r="S150" s="133"/>
    </row>
    <row r="151" spans="1:19" s="16" customFormat="1" x14ac:dyDescent="0.25">
      <c r="A151" s="75">
        <v>17</v>
      </c>
      <c r="B151" s="25"/>
      <c r="C151" s="26" t="s">
        <v>194</v>
      </c>
      <c r="D151" s="26"/>
      <c r="E151" s="26"/>
      <c r="F151" s="26"/>
      <c r="G151" s="26"/>
      <c r="H151" s="26"/>
      <c r="I151" s="26"/>
      <c r="J151" s="26"/>
      <c r="K151" s="26"/>
      <c r="L151" s="26"/>
      <c r="M151" s="26"/>
      <c r="N151" s="26"/>
      <c r="O151" s="28"/>
      <c r="P151" s="15"/>
      <c r="Q151" s="15"/>
      <c r="R151" s="15"/>
      <c r="S151" s="15"/>
    </row>
    <row r="152" spans="1:19" s="24" customFormat="1" x14ac:dyDescent="0.25">
      <c r="A152" s="71" t="s">
        <v>430</v>
      </c>
      <c r="B152" s="39">
        <v>99837</v>
      </c>
      <c r="C152" s="20" t="s">
        <v>195</v>
      </c>
      <c r="D152" s="7" t="s">
        <v>196</v>
      </c>
      <c r="E152" s="21">
        <v>43.4</v>
      </c>
      <c r="F152" s="22" t="s">
        <v>37</v>
      </c>
      <c r="G152" s="30"/>
      <c r="H152" s="30"/>
      <c r="I152" s="30">
        <f t="shared" ref="I152:I157" si="86">SUM(H152+G152)</f>
        <v>0</v>
      </c>
      <c r="J152" s="40">
        <f>ROUND($G152*(1+$Q$1),2)</f>
        <v>0</v>
      </c>
      <c r="K152" s="40">
        <f>ROUND($H152*(1+$Q$1),2)</f>
        <v>0</v>
      </c>
      <c r="L152" s="40">
        <f t="shared" ref="L152:L169" si="87">SUM(K152+J152)</f>
        <v>0</v>
      </c>
      <c r="M152" s="40">
        <f t="shared" ref="M152:M169" si="88">ROUND(J152*E152,2)</f>
        <v>0</v>
      </c>
      <c r="N152" s="40">
        <f t="shared" ref="N152:N169" si="89">ROUND(E152*K152,2)</f>
        <v>0</v>
      </c>
      <c r="O152" s="41">
        <f t="shared" ref="O152:O169" si="90">SUM(N152+M152)</f>
        <v>0</v>
      </c>
      <c r="P152" s="127"/>
      <c r="Q152" s="127"/>
      <c r="R152" s="131"/>
      <c r="S152" s="131"/>
    </row>
    <row r="153" spans="1:19" s="24" customFormat="1" x14ac:dyDescent="0.25">
      <c r="A153" s="71" t="s">
        <v>431</v>
      </c>
      <c r="B153" s="39">
        <v>99855</v>
      </c>
      <c r="C153" s="20" t="s">
        <v>197</v>
      </c>
      <c r="D153" s="7" t="s">
        <v>198</v>
      </c>
      <c r="E153" s="21">
        <v>34.32</v>
      </c>
      <c r="F153" s="22" t="s">
        <v>37</v>
      </c>
      <c r="G153" s="30"/>
      <c r="H153" s="30"/>
      <c r="I153" s="30">
        <f t="shared" si="86"/>
        <v>0</v>
      </c>
      <c r="J153" s="40">
        <f>ROUND($G153*(1+$Q$1),2)</f>
        <v>0</v>
      </c>
      <c r="K153" s="40">
        <f>ROUND($H153*(1+$Q$1),2)</f>
        <v>0</v>
      </c>
      <c r="L153" s="40">
        <f t="shared" si="87"/>
        <v>0</v>
      </c>
      <c r="M153" s="40">
        <f t="shared" si="88"/>
        <v>0</v>
      </c>
      <c r="N153" s="40">
        <f t="shared" si="89"/>
        <v>0</v>
      </c>
      <c r="O153" s="41">
        <f t="shared" si="90"/>
        <v>0</v>
      </c>
      <c r="P153" s="127"/>
      <c r="Q153" s="127"/>
      <c r="R153" s="131"/>
      <c r="S153" s="131"/>
    </row>
    <row r="154" spans="1:19" s="24" customFormat="1" x14ac:dyDescent="0.25">
      <c r="A154" s="71" t="s">
        <v>432</v>
      </c>
      <c r="B154" s="32" t="s">
        <v>625</v>
      </c>
      <c r="C154" s="20" t="s">
        <v>199</v>
      </c>
      <c r="D154" s="7" t="s">
        <v>200</v>
      </c>
      <c r="E154" s="21">
        <v>98.75</v>
      </c>
      <c r="F154" s="22" t="s">
        <v>37</v>
      </c>
      <c r="G154" s="30"/>
      <c r="H154" s="30"/>
      <c r="I154" s="30">
        <f t="shared" si="86"/>
        <v>0</v>
      </c>
      <c r="J154" s="40">
        <f>ROUND($G154*(1+$Q$1),2)</f>
        <v>0</v>
      </c>
      <c r="K154" s="40">
        <f>ROUND($H154*(1+$Q$1),2)</f>
        <v>0</v>
      </c>
      <c r="L154" s="40">
        <f t="shared" si="87"/>
        <v>0</v>
      </c>
      <c r="M154" s="40">
        <f t="shared" si="88"/>
        <v>0</v>
      </c>
      <c r="N154" s="40">
        <f t="shared" si="89"/>
        <v>0</v>
      </c>
      <c r="O154" s="41">
        <f t="shared" si="90"/>
        <v>0</v>
      </c>
      <c r="P154" s="127"/>
      <c r="Q154" s="127"/>
      <c r="R154" s="131"/>
      <c r="S154" s="131"/>
    </row>
    <row r="155" spans="1:19" s="24" customFormat="1" x14ac:dyDescent="0.25">
      <c r="A155" s="71" t="s">
        <v>433</v>
      </c>
      <c r="B155" s="32" t="s">
        <v>626</v>
      </c>
      <c r="C155" s="20" t="s">
        <v>201</v>
      </c>
      <c r="D155" s="7" t="s">
        <v>132</v>
      </c>
      <c r="E155" s="21">
        <v>9</v>
      </c>
      <c r="F155" s="22" t="s">
        <v>15</v>
      </c>
      <c r="G155" s="30"/>
      <c r="H155" s="30"/>
      <c r="I155" s="30">
        <f t="shared" si="86"/>
        <v>0</v>
      </c>
      <c r="J155" s="40">
        <f>ROUND($G155*(1+$Q$1),2)</f>
        <v>0</v>
      </c>
      <c r="K155" s="40">
        <f>ROUND($H155*(1+$Q$1),2)</f>
        <v>0</v>
      </c>
      <c r="L155" s="40">
        <f t="shared" si="87"/>
        <v>0</v>
      </c>
      <c r="M155" s="40">
        <f t="shared" si="88"/>
        <v>0</v>
      </c>
      <c r="N155" s="40">
        <f t="shared" si="89"/>
        <v>0</v>
      </c>
      <c r="O155" s="41">
        <f t="shared" si="90"/>
        <v>0</v>
      </c>
      <c r="P155" s="127"/>
      <c r="Q155" s="127"/>
      <c r="R155" s="131"/>
      <c r="S155" s="131"/>
    </row>
    <row r="156" spans="1:19" s="24" customFormat="1" x14ac:dyDescent="0.25">
      <c r="A156" s="71" t="s">
        <v>434</v>
      </c>
      <c r="B156" s="32" t="s">
        <v>627</v>
      </c>
      <c r="C156" s="20" t="s">
        <v>202</v>
      </c>
      <c r="D156" s="7" t="s">
        <v>203</v>
      </c>
      <c r="E156" s="21">
        <v>18</v>
      </c>
      <c r="F156" s="22" t="s">
        <v>15</v>
      </c>
      <c r="G156" s="30"/>
      <c r="H156" s="30"/>
      <c r="I156" s="30">
        <f t="shared" si="86"/>
        <v>0</v>
      </c>
      <c r="J156" s="40">
        <f>ROUND($G156*(1+$Q$1),2)</f>
        <v>0</v>
      </c>
      <c r="K156" s="40">
        <f>ROUND($H156*(1+$Q$1),2)</f>
        <v>0</v>
      </c>
      <c r="L156" s="40">
        <f t="shared" si="87"/>
        <v>0</v>
      </c>
      <c r="M156" s="40">
        <f t="shared" si="88"/>
        <v>0</v>
      </c>
      <c r="N156" s="40">
        <f t="shared" si="89"/>
        <v>0</v>
      </c>
      <c r="O156" s="41">
        <f t="shared" si="90"/>
        <v>0</v>
      </c>
      <c r="P156" s="127"/>
      <c r="Q156" s="127"/>
      <c r="R156" s="131"/>
      <c r="S156" s="131"/>
    </row>
    <row r="157" spans="1:19" s="24" customFormat="1" x14ac:dyDescent="0.25">
      <c r="A157" s="71" t="s">
        <v>435</v>
      </c>
      <c r="B157" s="48">
        <v>86931</v>
      </c>
      <c r="C157" s="20" t="s">
        <v>204</v>
      </c>
      <c r="D157" s="7" t="s">
        <v>47</v>
      </c>
      <c r="E157" s="21">
        <v>10</v>
      </c>
      <c r="F157" s="22" t="s">
        <v>15</v>
      </c>
      <c r="G157" s="30"/>
      <c r="H157" s="30"/>
      <c r="I157" s="30">
        <f t="shared" si="86"/>
        <v>0</v>
      </c>
      <c r="J157" s="40">
        <f>ROUND($G157*(1+$Q$1),2)</f>
        <v>0</v>
      </c>
      <c r="K157" s="40">
        <f>ROUND($H157*(1+$Q$1),2)</f>
        <v>0</v>
      </c>
      <c r="L157" s="40">
        <f t="shared" si="87"/>
        <v>0</v>
      </c>
      <c r="M157" s="40">
        <f t="shared" si="88"/>
        <v>0</v>
      </c>
      <c r="N157" s="40">
        <f t="shared" si="89"/>
        <v>0</v>
      </c>
      <c r="O157" s="41">
        <f t="shared" si="90"/>
        <v>0</v>
      </c>
      <c r="P157" s="127"/>
      <c r="Q157" s="127"/>
      <c r="R157" s="131"/>
      <c r="S157" s="131"/>
    </row>
    <row r="158" spans="1:19" s="24" customFormat="1" x14ac:dyDescent="0.25">
      <c r="A158" s="71" t="s">
        <v>436</v>
      </c>
      <c r="B158" s="32" t="s">
        <v>628</v>
      </c>
      <c r="C158" s="23" t="s">
        <v>205</v>
      </c>
      <c r="D158" s="7" t="s">
        <v>14</v>
      </c>
      <c r="E158" s="21">
        <v>1</v>
      </c>
      <c r="F158" s="22" t="s">
        <v>15</v>
      </c>
      <c r="G158" s="30"/>
      <c r="H158" s="30"/>
      <c r="I158" s="30">
        <v>4496.95</v>
      </c>
      <c r="J158" s="40">
        <f>ROUND($G158*(1+$Q$1),2)</f>
        <v>0</v>
      </c>
      <c r="K158" s="40">
        <f>ROUND($H158*(1+$Q$1),2)</f>
        <v>0</v>
      </c>
      <c r="L158" s="40">
        <f t="shared" si="87"/>
        <v>0</v>
      </c>
      <c r="M158" s="40">
        <f t="shared" si="88"/>
        <v>0</v>
      </c>
      <c r="N158" s="40">
        <f t="shared" si="89"/>
        <v>0</v>
      </c>
      <c r="O158" s="41">
        <f t="shared" si="90"/>
        <v>0</v>
      </c>
      <c r="P158" s="127"/>
      <c r="Q158" s="127"/>
      <c r="R158" s="131"/>
      <c r="S158" s="132"/>
    </row>
    <row r="159" spans="1:19" s="24" customFormat="1" x14ac:dyDescent="0.25">
      <c r="A159" s="71" t="s">
        <v>437</v>
      </c>
      <c r="B159" s="32" t="s">
        <v>633</v>
      </c>
      <c r="C159" s="20" t="s">
        <v>206</v>
      </c>
      <c r="D159" s="7" t="s">
        <v>45</v>
      </c>
      <c r="E159" s="21">
        <v>6</v>
      </c>
      <c r="F159" s="22" t="s">
        <v>15</v>
      </c>
      <c r="G159" s="30"/>
      <c r="H159" s="30"/>
      <c r="I159" s="30">
        <f t="shared" ref="I159:I169" si="91">SUM(H159+G159)</f>
        <v>0</v>
      </c>
      <c r="J159" s="40">
        <f>ROUND($G159*(1+$Q$1),2)</f>
        <v>0</v>
      </c>
      <c r="K159" s="40">
        <f>ROUND($H159*(1+$Q$1),2)</f>
        <v>0</v>
      </c>
      <c r="L159" s="40">
        <f t="shared" si="87"/>
        <v>0</v>
      </c>
      <c r="M159" s="40">
        <f t="shared" si="88"/>
        <v>0</v>
      </c>
      <c r="N159" s="40">
        <f t="shared" si="89"/>
        <v>0</v>
      </c>
      <c r="O159" s="41">
        <f t="shared" si="90"/>
        <v>0</v>
      </c>
      <c r="P159" s="127"/>
      <c r="Q159" s="127"/>
      <c r="R159" s="131"/>
      <c r="S159" s="131"/>
    </row>
    <row r="160" spans="1:19" s="24" customFormat="1" x14ac:dyDescent="0.25">
      <c r="A160" s="71" t="s">
        <v>438</v>
      </c>
      <c r="B160" s="32" t="s">
        <v>634</v>
      </c>
      <c r="C160" s="20" t="s">
        <v>207</v>
      </c>
      <c r="D160" s="7" t="s">
        <v>208</v>
      </c>
      <c r="E160" s="21">
        <v>5</v>
      </c>
      <c r="F160" s="22" t="s">
        <v>15</v>
      </c>
      <c r="G160" s="30"/>
      <c r="H160" s="30"/>
      <c r="I160" s="30">
        <f t="shared" si="91"/>
        <v>0</v>
      </c>
      <c r="J160" s="40">
        <f>ROUND($G160*(1+$Q$1),2)</f>
        <v>0</v>
      </c>
      <c r="K160" s="40">
        <f>ROUND($H160*(1+$Q$1),2)</f>
        <v>0</v>
      </c>
      <c r="L160" s="40">
        <f t="shared" si="87"/>
        <v>0</v>
      </c>
      <c r="M160" s="40">
        <f t="shared" si="88"/>
        <v>0</v>
      </c>
      <c r="N160" s="40">
        <f t="shared" si="89"/>
        <v>0</v>
      </c>
      <c r="O160" s="41">
        <f t="shared" si="90"/>
        <v>0</v>
      </c>
      <c r="P160" s="127"/>
      <c r="Q160" s="127"/>
      <c r="R160" s="131"/>
      <c r="S160" s="131"/>
    </row>
    <row r="161" spans="1:19" s="24" customFormat="1" x14ac:dyDescent="0.25">
      <c r="A161" s="71" t="s">
        <v>439</v>
      </c>
      <c r="B161" s="48">
        <v>86872</v>
      </c>
      <c r="C161" s="20" t="s">
        <v>209</v>
      </c>
      <c r="D161" s="7" t="s">
        <v>19</v>
      </c>
      <c r="E161" s="21">
        <v>2</v>
      </c>
      <c r="F161" s="22" t="s">
        <v>15</v>
      </c>
      <c r="G161" s="30"/>
      <c r="H161" s="30"/>
      <c r="I161" s="30">
        <f t="shared" si="91"/>
        <v>0</v>
      </c>
      <c r="J161" s="40">
        <f>ROUND($G161*(1+$Q$1),2)</f>
        <v>0</v>
      </c>
      <c r="K161" s="40">
        <f>ROUND($H161*(1+$Q$1),2)</f>
        <v>0</v>
      </c>
      <c r="L161" s="40">
        <f t="shared" si="87"/>
        <v>0</v>
      </c>
      <c r="M161" s="40">
        <f t="shared" si="88"/>
        <v>0</v>
      </c>
      <c r="N161" s="40">
        <f t="shared" si="89"/>
        <v>0</v>
      </c>
      <c r="O161" s="41">
        <f t="shared" si="90"/>
        <v>0</v>
      </c>
      <c r="P161" s="127"/>
      <c r="Q161" s="127"/>
      <c r="R161" s="131"/>
      <c r="S161" s="131"/>
    </row>
    <row r="162" spans="1:19" s="24" customFormat="1" x14ac:dyDescent="0.25">
      <c r="A162" s="71" t="s">
        <v>440</v>
      </c>
      <c r="B162" s="39">
        <v>86881</v>
      </c>
      <c r="C162" s="20" t="s">
        <v>210</v>
      </c>
      <c r="D162" s="7" t="s">
        <v>203</v>
      </c>
      <c r="E162" s="21">
        <v>18</v>
      </c>
      <c r="F162" s="22" t="s">
        <v>15</v>
      </c>
      <c r="G162" s="30"/>
      <c r="H162" s="30"/>
      <c r="I162" s="30">
        <f t="shared" si="91"/>
        <v>0</v>
      </c>
      <c r="J162" s="40">
        <f>ROUND($G162*(1+$Q$1),2)</f>
        <v>0</v>
      </c>
      <c r="K162" s="40">
        <f>ROUND($H162*(1+$Q$1),2)</f>
        <v>0</v>
      </c>
      <c r="L162" s="40">
        <f t="shared" si="87"/>
        <v>0</v>
      </c>
      <c r="M162" s="40">
        <f t="shared" si="88"/>
        <v>0</v>
      </c>
      <c r="N162" s="40">
        <f t="shared" si="89"/>
        <v>0</v>
      </c>
      <c r="O162" s="41">
        <f t="shared" si="90"/>
        <v>0</v>
      </c>
      <c r="P162" s="127"/>
      <c r="Q162" s="127"/>
      <c r="R162" s="131"/>
      <c r="S162" s="131"/>
    </row>
    <row r="163" spans="1:19" s="24" customFormat="1" x14ac:dyDescent="0.25">
      <c r="A163" s="71" t="s">
        <v>441</v>
      </c>
      <c r="B163" s="32" t="s">
        <v>635</v>
      </c>
      <c r="C163" s="20" t="s">
        <v>211</v>
      </c>
      <c r="D163" s="7" t="s">
        <v>212</v>
      </c>
      <c r="E163" s="21">
        <v>35</v>
      </c>
      <c r="F163" s="22" t="s">
        <v>15</v>
      </c>
      <c r="G163" s="30"/>
      <c r="H163" s="30"/>
      <c r="I163" s="30">
        <f t="shared" si="91"/>
        <v>0</v>
      </c>
      <c r="J163" s="40">
        <f>ROUND($G163*(1+$Q$1),2)</f>
        <v>0</v>
      </c>
      <c r="K163" s="40">
        <f>ROUND($H163*(1+$Q$1),2)</f>
        <v>0</v>
      </c>
      <c r="L163" s="40">
        <f t="shared" si="87"/>
        <v>0</v>
      </c>
      <c r="M163" s="40">
        <f t="shared" si="88"/>
        <v>0</v>
      </c>
      <c r="N163" s="40">
        <f t="shared" si="89"/>
        <v>0</v>
      </c>
      <c r="O163" s="41">
        <f t="shared" si="90"/>
        <v>0</v>
      </c>
      <c r="P163" s="127"/>
      <c r="Q163" s="127"/>
      <c r="R163" s="131"/>
      <c r="S163" s="131"/>
    </row>
    <row r="164" spans="1:19" s="24" customFormat="1" x14ac:dyDescent="0.25">
      <c r="A164" s="71" t="s">
        <v>442</v>
      </c>
      <c r="B164" s="63" t="s">
        <v>636</v>
      </c>
      <c r="C164" s="20" t="s">
        <v>637</v>
      </c>
      <c r="D164" s="7" t="s">
        <v>14</v>
      </c>
      <c r="E164" s="21">
        <v>1</v>
      </c>
      <c r="F164" s="22" t="s">
        <v>15</v>
      </c>
      <c r="G164" s="30"/>
      <c r="H164" s="30"/>
      <c r="I164" s="30">
        <f t="shared" si="91"/>
        <v>0</v>
      </c>
      <c r="J164" s="40">
        <f>ROUND($G164*(1+$S$1),2)</f>
        <v>0</v>
      </c>
      <c r="K164" s="40">
        <f>ROUND($H164*(1+$Q$1),2)</f>
        <v>0</v>
      </c>
      <c r="L164" s="40">
        <f t="shared" si="87"/>
        <v>0</v>
      </c>
      <c r="M164" s="40">
        <f t="shared" si="88"/>
        <v>0</v>
      </c>
      <c r="N164" s="40">
        <f t="shared" si="89"/>
        <v>0</v>
      </c>
      <c r="O164" s="41">
        <f t="shared" si="90"/>
        <v>0</v>
      </c>
      <c r="P164" s="127"/>
      <c r="Q164" s="127"/>
      <c r="R164" s="131"/>
      <c r="S164" s="132"/>
    </row>
    <row r="165" spans="1:19" s="24" customFormat="1" x14ac:dyDescent="0.25">
      <c r="A165" s="71" t="s">
        <v>443</v>
      </c>
      <c r="B165" s="32" t="s">
        <v>638</v>
      </c>
      <c r="C165" s="20" t="s">
        <v>213</v>
      </c>
      <c r="D165" s="7" t="s">
        <v>214</v>
      </c>
      <c r="E165" s="21">
        <v>12.96</v>
      </c>
      <c r="F165" s="22" t="s">
        <v>15</v>
      </c>
      <c r="G165" s="30"/>
      <c r="H165" s="30"/>
      <c r="I165" s="30">
        <f t="shared" si="91"/>
        <v>0</v>
      </c>
      <c r="J165" s="40">
        <f>ROUND($G165*(1+$Q$1),2)</f>
        <v>0</v>
      </c>
      <c r="K165" s="40">
        <f>ROUND($H165*(1+$Q$1),2)</f>
        <v>0</v>
      </c>
      <c r="L165" s="40">
        <f t="shared" si="87"/>
        <v>0</v>
      </c>
      <c r="M165" s="40">
        <f t="shared" si="88"/>
        <v>0</v>
      </c>
      <c r="N165" s="40">
        <f t="shared" si="89"/>
        <v>0</v>
      </c>
      <c r="O165" s="41">
        <f t="shared" si="90"/>
        <v>0</v>
      </c>
      <c r="P165" s="127"/>
      <c r="Q165" s="127"/>
      <c r="R165" s="131"/>
      <c r="S165" s="131"/>
    </row>
    <row r="166" spans="1:19" s="24" customFormat="1" x14ac:dyDescent="0.25">
      <c r="A166" s="71" t="s">
        <v>444</v>
      </c>
      <c r="B166" s="32" t="s">
        <v>639</v>
      </c>
      <c r="C166" s="20" t="s">
        <v>640</v>
      </c>
      <c r="D166" s="7" t="s">
        <v>159</v>
      </c>
      <c r="E166" s="21">
        <v>11</v>
      </c>
      <c r="F166" s="22" t="s">
        <v>15</v>
      </c>
      <c r="G166" s="30"/>
      <c r="H166" s="30"/>
      <c r="I166" s="30">
        <f t="shared" si="91"/>
        <v>0</v>
      </c>
      <c r="J166" s="40">
        <f>ROUND($G166*(1+$Q$1),2)</f>
        <v>0</v>
      </c>
      <c r="K166" s="40">
        <f>ROUND($H166*(1+$Q$1),2)</f>
        <v>0</v>
      </c>
      <c r="L166" s="40">
        <f t="shared" si="87"/>
        <v>0</v>
      </c>
      <c r="M166" s="40">
        <f t="shared" si="88"/>
        <v>0</v>
      </c>
      <c r="N166" s="40">
        <f t="shared" si="89"/>
        <v>0</v>
      </c>
      <c r="O166" s="41">
        <f t="shared" si="90"/>
        <v>0</v>
      </c>
      <c r="P166" s="127"/>
      <c r="Q166" s="127"/>
      <c r="R166" s="131"/>
      <c r="S166" s="131"/>
    </row>
    <row r="167" spans="1:19" s="24" customFormat="1" x14ac:dyDescent="0.25">
      <c r="A167" s="71" t="s">
        <v>445</v>
      </c>
      <c r="B167" s="32" t="s">
        <v>641</v>
      </c>
      <c r="C167" s="20" t="s">
        <v>642</v>
      </c>
      <c r="D167" s="7" t="s">
        <v>215</v>
      </c>
      <c r="E167" s="21">
        <v>22</v>
      </c>
      <c r="F167" s="22" t="s">
        <v>15</v>
      </c>
      <c r="G167" s="30"/>
      <c r="H167" s="30"/>
      <c r="I167" s="30">
        <f t="shared" si="91"/>
        <v>0</v>
      </c>
      <c r="J167" s="40">
        <f>ROUND($G167*(1+$Q$1),2)</f>
        <v>0</v>
      </c>
      <c r="K167" s="40">
        <f>ROUND($H167*(1+$Q$1),2)</f>
        <v>0</v>
      </c>
      <c r="L167" s="40">
        <f t="shared" si="87"/>
        <v>0</v>
      </c>
      <c r="M167" s="40">
        <f t="shared" si="88"/>
        <v>0</v>
      </c>
      <c r="N167" s="40">
        <f t="shared" si="89"/>
        <v>0</v>
      </c>
      <c r="O167" s="41">
        <f t="shared" si="90"/>
        <v>0</v>
      </c>
      <c r="P167" s="127"/>
      <c r="Q167" s="127"/>
      <c r="R167" s="131"/>
      <c r="S167" s="131"/>
    </row>
    <row r="168" spans="1:19" s="24" customFormat="1" x14ac:dyDescent="0.25">
      <c r="A168" s="71" t="s">
        <v>446</v>
      </c>
      <c r="B168" s="32" t="s">
        <v>643</v>
      </c>
      <c r="C168" s="20" t="s">
        <v>644</v>
      </c>
      <c r="D168" s="7" t="s">
        <v>216</v>
      </c>
      <c r="E168" s="21">
        <v>26</v>
      </c>
      <c r="F168" s="22" t="s">
        <v>15</v>
      </c>
      <c r="G168" s="30"/>
      <c r="H168" s="30"/>
      <c r="I168" s="30">
        <f t="shared" si="91"/>
        <v>0</v>
      </c>
      <c r="J168" s="40">
        <f>ROUND($G168*(1+$Q$1),2)</f>
        <v>0</v>
      </c>
      <c r="K168" s="40">
        <f>ROUND($H168*(1+$Q$1),2)</f>
        <v>0</v>
      </c>
      <c r="L168" s="40">
        <f t="shared" si="87"/>
        <v>0</v>
      </c>
      <c r="M168" s="40">
        <f t="shared" si="88"/>
        <v>0</v>
      </c>
      <c r="N168" s="40">
        <f t="shared" si="89"/>
        <v>0</v>
      </c>
      <c r="O168" s="41">
        <f t="shared" si="90"/>
        <v>0</v>
      </c>
      <c r="P168" s="127"/>
      <c r="Q168" s="127"/>
      <c r="R168" s="131"/>
      <c r="S168" s="131"/>
    </row>
    <row r="169" spans="1:19" s="24" customFormat="1" x14ac:dyDescent="0.25">
      <c r="A169" s="71" t="s">
        <v>447</v>
      </c>
      <c r="B169" s="32" t="s">
        <v>646</v>
      </c>
      <c r="C169" s="20" t="s">
        <v>645</v>
      </c>
      <c r="D169" s="7" t="s">
        <v>215</v>
      </c>
      <c r="E169" s="21">
        <v>22</v>
      </c>
      <c r="F169" s="22" t="s">
        <v>15</v>
      </c>
      <c r="G169" s="30"/>
      <c r="H169" s="30"/>
      <c r="I169" s="30">
        <f t="shared" si="91"/>
        <v>0</v>
      </c>
      <c r="J169" s="40">
        <f>ROUND($G169*(1+$Q$1),2)</f>
        <v>0</v>
      </c>
      <c r="K169" s="40">
        <f>ROUND($H169*(1+$Q$1),2)</f>
        <v>0</v>
      </c>
      <c r="L169" s="40">
        <f t="shared" si="87"/>
        <v>0</v>
      </c>
      <c r="M169" s="40">
        <f t="shared" si="88"/>
        <v>0</v>
      </c>
      <c r="N169" s="40">
        <f t="shared" si="89"/>
        <v>0</v>
      </c>
      <c r="O169" s="41">
        <f t="shared" si="90"/>
        <v>0</v>
      </c>
      <c r="P169" s="127"/>
      <c r="Q169" s="127"/>
      <c r="R169" s="131"/>
      <c r="S169" s="131"/>
    </row>
    <row r="170" spans="1:19" s="16" customFormat="1" x14ac:dyDescent="0.25">
      <c r="A170" s="90" t="s">
        <v>171</v>
      </c>
      <c r="B170" s="91"/>
      <c r="C170" s="92"/>
      <c r="D170" s="57"/>
      <c r="E170" s="34"/>
      <c r="F170" s="35"/>
      <c r="G170" s="36"/>
      <c r="H170" s="36"/>
      <c r="I170" s="36"/>
      <c r="J170" s="37"/>
      <c r="K170" s="37"/>
      <c r="L170" s="37"/>
      <c r="M170" s="37">
        <f>SUM(M152:M169)</f>
        <v>0</v>
      </c>
      <c r="N170" s="37">
        <f t="shared" ref="N170:O170" si="92">SUM(N152:N169)</f>
        <v>0</v>
      </c>
      <c r="O170" s="38">
        <f t="shared" si="92"/>
        <v>0</v>
      </c>
      <c r="P170" s="15"/>
      <c r="Q170" s="15"/>
      <c r="R170" s="133"/>
      <c r="S170" s="133"/>
    </row>
    <row r="171" spans="1:19" s="16" customFormat="1" x14ac:dyDescent="0.25">
      <c r="A171" s="75">
        <v>18</v>
      </c>
      <c r="B171" s="25"/>
      <c r="C171" s="26" t="s">
        <v>217</v>
      </c>
      <c r="D171" s="26"/>
      <c r="E171" s="26"/>
      <c r="F171" s="26"/>
      <c r="G171" s="26"/>
      <c r="H171" s="26"/>
      <c r="I171" s="26"/>
      <c r="J171" s="26"/>
      <c r="K171" s="26"/>
      <c r="L171" s="26"/>
      <c r="M171" s="26"/>
      <c r="N171" s="26"/>
      <c r="O171" s="28"/>
      <c r="P171" s="15"/>
      <c r="Q171" s="15"/>
      <c r="R171" s="15"/>
      <c r="S171" s="15"/>
    </row>
    <row r="172" spans="1:19" s="24" customFormat="1" x14ac:dyDescent="0.25">
      <c r="A172" s="71" t="s">
        <v>448</v>
      </c>
      <c r="B172" s="32" t="s">
        <v>647</v>
      </c>
      <c r="C172" s="20" t="s">
        <v>218</v>
      </c>
      <c r="D172" s="7" t="s">
        <v>219</v>
      </c>
      <c r="E172" s="21">
        <v>45</v>
      </c>
      <c r="F172" s="22" t="s">
        <v>37</v>
      </c>
      <c r="G172" s="30"/>
      <c r="H172" s="30"/>
      <c r="I172" s="30">
        <f>SUM(H172+G172)</f>
        <v>0</v>
      </c>
      <c r="J172" s="40">
        <f>ROUND($G172*(1+$Q$1),2)</f>
        <v>0</v>
      </c>
      <c r="K172" s="40">
        <f>ROUND($H172*(1+$Q$1),2)</f>
        <v>0</v>
      </c>
      <c r="L172" s="40">
        <f>SUM(K172+J172)</f>
        <v>0</v>
      </c>
      <c r="M172" s="40">
        <f>ROUND(J172*E172,2)</f>
        <v>0</v>
      </c>
      <c r="N172" s="40">
        <f>ROUND(E172*K172,2)</f>
        <v>0</v>
      </c>
      <c r="O172" s="41">
        <f t="shared" ref="O172" si="93">SUM(N172+M172)</f>
        <v>0</v>
      </c>
      <c r="P172" s="127"/>
      <c r="Q172" s="127"/>
      <c r="R172" s="131"/>
      <c r="S172" s="131"/>
    </row>
    <row r="173" spans="1:19" s="24" customFormat="1" x14ac:dyDescent="0.25">
      <c r="A173" s="71" t="s">
        <v>449</v>
      </c>
      <c r="B173" s="32" t="s">
        <v>648</v>
      </c>
      <c r="C173" s="20" t="s">
        <v>220</v>
      </c>
      <c r="D173" s="7" t="s">
        <v>221</v>
      </c>
      <c r="E173" s="21">
        <v>16</v>
      </c>
      <c r="F173" s="22" t="s">
        <v>37</v>
      </c>
      <c r="G173" s="30"/>
      <c r="H173" s="30"/>
      <c r="I173" s="30">
        <f>SUM(H173+G173)</f>
        <v>0</v>
      </c>
      <c r="J173" s="40">
        <f>ROUND($G173*(1+$Q$1),2)</f>
        <v>0</v>
      </c>
      <c r="K173" s="40">
        <f>ROUND($H173*(1+$Q$1),2)</f>
        <v>0</v>
      </c>
      <c r="L173" s="40">
        <f>SUM(K173+J173)</f>
        <v>0</v>
      </c>
      <c r="M173" s="40">
        <f>ROUND(J173*E173,2)</f>
        <v>0</v>
      </c>
      <c r="N173" s="40">
        <f>ROUND(E173*K173,2)</f>
        <v>0</v>
      </c>
      <c r="O173" s="41">
        <f>SUM(N173+M173)</f>
        <v>0</v>
      </c>
      <c r="P173" s="127"/>
      <c r="Q173" s="127"/>
      <c r="R173" s="131"/>
      <c r="S173" s="131"/>
    </row>
    <row r="174" spans="1:19" s="24" customFormat="1" ht="25.5" x14ac:dyDescent="0.25">
      <c r="A174" s="71" t="s">
        <v>550</v>
      </c>
      <c r="B174" s="22">
        <v>89409</v>
      </c>
      <c r="C174" s="20" t="s">
        <v>552</v>
      </c>
      <c r="D174" s="7"/>
      <c r="E174" s="21">
        <v>18</v>
      </c>
      <c r="F174" s="22" t="s">
        <v>15</v>
      </c>
      <c r="G174" s="30"/>
      <c r="H174" s="30"/>
      <c r="I174" s="30">
        <f>SUM(H174+G174)</f>
        <v>0</v>
      </c>
      <c r="J174" s="40">
        <f>ROUND($G174*(1+$Q$1),2)</f>
        <v>0</v>
      </c>
      <c r="K174" s="40">
        <f>ROUND($H174*(1+$Q$1),2)</f>
        <v>0</v>
      </c>
      <c r="L174" s="40">
        <f>SUM(K174+J174)</f>
        <v>0</v>
      </c>
      <c r="M174" s="40">
        <f>ROUND(J174*E174,2)</f>
        <v>0</v>
      </c>
      <c r="N174" s="40">
        <f>ROUND(E174*K174,2)</f>
        <v>0</v>
      </c>
      <c r="O174" s="41">
        <f>SUM(N174+M174)</f>
        <v>0</v>
      </c>
      <c r="P174" s="127"/>
      <c r="Q174" s="127"/>
      <c r="R174" s="131"/>
      <c r="S174" s="131"/>
    </row>
    <row r="175" spans="1:19" s="24" customFormat="1" ht="25.5" x14ac:dyDescent="0.25">
      <c r="A175" s="71" t="s">
        <v>551</v>
      </c>
      <c r="B175" s="22">
        <v>89362</v>
      </c>
      <c r="C175" s="20" t="s">
        <v>553</v>
      </c>
      <c r="D175" s="7"/>
      <c r="E175" s="21">
        <v>48</v>
      </c>
      <c r="F175" s="22" t="s">
        <v>15</v>
      </c>
      <c r="G175" s="30"/>
      <c r="H175" s="30"/>
      <c r="I175" s="30">
        <f>SUM(H175+G175)</f>
        <v>0</v>
      </c>
      <c r="J175" s="40">
        <f>ROUND($G175*(1+$Q$1),2)</f>
        <v>0</v>
      </c>
      <c r="K175" s="40">
        <f>ROUND($H175*(1+$Q$1),2)</f>
        <v>0</v>
      </c>
      <c r="L175" s="40">
        <f>SUM(K175+J175)</f>
        <v>0</v>
      </c>
      <c r="M175" s="40">
        <f>ROUND(J175*E175,2)</f>
        <v>0</v>
      </c>
      <c r="N175" s="40">
        <f>ROUND(E175*K175,2)</f>
        <v>0</v>
      </c>
      <c r="O175" s="41">
        <f>SUM(N175+M175)</f>
        <v>0</v>
      </c>
      <c r="P175" s="127"/>
      <c r="Q175" s="127"/>
      <c r="R175" s="131"/>
      <c r="S175" s="131"/>
    </row>
    <row r="176" spans="1:19" s="16" customFormat="1" x14ac:dyDescent="0.25">
      <c r="A176" s="90" t="s">
        <v>171</v>
      </c>
      <c r="B176" s="91"/>
      <c r="C176" s="92"/>
      <c r="D176" s="57"/>
      <c r="E176" s="34"/>
      <c r="F176" s="35"/>
      <c r="G176" s="36"/>
      <c r="H176" s="36"/>
      <c r="I176" s="36"/>
      <c r="J176" s="37"/>
      <c r="K176" s="37"/>
      <c r="L176" s="37"/>
      <c r="M176" s="37">
        <f>SUM(M172:M175)</f>
        <v>0</v>
      </c>
      <c r="N176" s="37">
        <f>SUM(N172:N175)</f>
        <v>0</v>
      </c>
      <c r="O176" s="38">
        <f>SUM(O172:O175)</f>
        <v>0</v>
      </c>
      <c r="P176" s="15"/>
      <c r="Q176" s="15"/>
      <c r="R176" s="133"/>
      <c r="S176" s="133"/>
    </row>
    <row r="177" spans="1:19" s="16" customFormat="1" x14ac:dyDescent="0.25">
      <c r="A177" s="75">
        <v>19</v>
      </c>
      <c r="B177" s="25"/>
      <c r="C177" s="26" t="s">
        <v>222</v>
      </c>
      <c r="D177" s="26"/>
      <c r="E177" s="26"/>
      <c r="F177" s="26"/>
      <c r="G177" s="26"/>
      <c r="H177" s="26"/>
      <c r="I177" s="26"/>
      <c r="J177" s="26"/>
      <c r="K177" s="26"/>
      <c r="L177" s="26"/>
      <c r="M177" s="26"/>
      <c r="N177" s="26"/>
      <c r="O177" s="28"/>
      <c r="P177" s="15"/>
      <c r="Q177" s="15"/>
      <c r="R177" s="15"/>
      <c r="S177" s="15"/>
    </row>
    <row r="178" spans="1:19" s="24" customFormat="1" x14ac:dyDescent="0.25">
      <c r="A178" s="71" t="s">
        <v>450</v>
      </c>
      <c r="B178" s="32" t="s">
        <v>649</v>
      </c>
      <c r="C178" s="20" t="s">
        <v>582</v>
      </c>
      <c r="D178" s="7" t="s">
        <v>14</v>
      </c>
      <c r="E178" s="21">
        <v>1</v>
      </c>
      <c r="F178" s="22" t="s">
        <v>15</v>
      </c>
      <c r="G178" s="30"/>
      <c r="H178" s="30"/>
      <c r="I178" s="30">
        <f t="shared" ref="I178:I209" si="94">SUM(H178+G178)</f>
        <v>0</v>
      </c>
      <c r="J178" s="40">
        <f>ROUND($G178*(1+$Q$1),2)</f>
        <v>0</v>
      </c>
      <c r="K178" s="40">
        <f>ROUND($H178*(1+$Q$1),2)</f>
        <v>0</v>
      </c>
      <c r="L178" s="40">
        <f t="shared" ref="L178:L209" si="95">SUM(K178+J178)</f>
        <v>0</v>
      </c>
      <c r="M178" s="40">
        <f t="shared" ref="M178:M209" si="96">ROUND(J178*E178,2)</f>
        <v>0</v>
      </c>
      <c r="N178" s="40">
        <f t="shared" ref="N178:N209" si="97">ROUND(E178*K178,2)</f>
        <v>0</v>
      </c>
      <c r="O178" s="41">
        <f t="shared" ref="O178" si="98">SUM(N178+M178)</f>
        <v>0</v>
      </c>
      <c r="P178" s="127"/>
      <c r="Q178" s="127"/>
      <c r="R178" s="131"/>
      <c r="S178" s="131"/>
    </row>
    <row r="179" spans="1:19" s="24" customFormat="1" ht="25.5" x14ac:dyDescent="0.25">
      <c r="A179" s="71" t="s">
        <v>451</v>
      </c>
      <c r="B179" s="32" t="s">
        <v>650</v>
      </c>
      <c r="C179" s="20" t="s">
        <v>326</v>
      </c>
      <c r="D179" s="7" t="s">
        <v>14</v>
      </c>
      <c r="E179" s="21">
        <v>1</v>
      </c>
      <c r="F179" s="22" t="s">
        <v>15</v>
      </c>
      <c r="G179" s="30"/>
      <c r="H179" s="30"/>
      <c r="I179" s="30">
        <f t="shared" si="94"/>
        <v>0</v>
      </c>
      <c r="J179" s="40">
        <f>ROUND($G179*(1+$Q$1),2)</f>
        <v>0</v>
      </c>
      <c r="K179" s="40">
        <f>ROUND($H179*(1+$Q$1),2)</f>
        <v>0</v>
      </c>
      <c r="L179" s="40">
        <f t="shared" si="95"/>
        <v>0</v>
      </c>
      <c r="M179" s="40">
        <f t="shared" si="96"/>
        <v>0</v>
      </c>
      <c r="N179" s="40">
        <f t="shared" si="97"/>
        <v>0</v>
      </c>
      <c r="O179" s="41">
        <f t="shared" ref="O179:O226" si="99">SUM(N179+M179)</f>
        <v>0</v>
      </c>
      <c r="P179" s="127"/>
      <c r="Q179" s="127"/>
      <c r="R179" s="131"/>
      <c r="S179" s="131"/>
    </row>
    <row r="180" spans="1:19" s="24" customFormat="1" x14ac:dyDescent="0.25">
      <c r="A180" s="71" t="s">
        <v>452</v>
      </c>
      <c r="B180" s="32" t="s">
        <v>651</v>
      </c>
      <c r="C180" s="20" t="s">
        <v>223</v>
      </c>
      <c r="D180" s="7" t="s">
        <v>43</v>
      </c>
      <c r="E180" s="21">
        <v>4</v>
      </c>
      <c r="F180" s="22" t="s">
        <v>15</v>
      </c>
      <c r="G180" s="30"/>
      <c r="H180" s="30"/>
      <c r="I180" s="30">
        <f t="shared" si="94"/>
        <v>0</v>
      </c>
      <c r="J180" s="40">
        <f>ROUND($G180*(1+$Q$1),2)</f>
        <v>0</v>
      </c>
      <c r="K180" s="40">
        <f>ROUND($H180*(1+$Q$1),2)</f>
        <v>0</v>
      </c>
      <c r="L180" s="40">
        <f t="shared" si="95"/>
        <v>0</v>
      </c>
      <c r="M180" s="40">
        <f t="shared" si="96"/>
        <v>0</v>
      </c>
      <c r="N180" s="40">
        <f t="shared" si="97"/>
        <v>0</v>
      </c>
      <c r="O180" s="41">
        <f t="shared" si="99"/>
        <v>0</v>
      </c>
      <c r="P180" s="127"/>
      <c r="Q180" s="127"/>
      <c r="R180" s="131"/>
      <c r="S180" s="131"/>
    </row>
    <row r="181" spans="1:19" s="24" customFormat="1" x14ac:dyDescent="0.25">
      <c r="A181" s="71" t="s">
        <v>453</v>
      </c>
      <c r="B181" s="39">
        <v>97598</v>
      </c>
      <c r="C181" s="20" t="s">
        <v>224</v>
      </c>
      <c r="D181" s="7" t="s">
        <v>11</v>
      </c>
      <c r="E181" s="21">
        <v>15</v>
      </c>
      <c r="F181" s="22" t="s">
        <v>15</v>
      </c>
      <c r="G181" s="30"/>
      <c r="H181" s="30"/>
      <c r="I181" s="30">
        <f t="shared" si="94"/>
        <v>0</v>
      </c>
      <c r="J181" s="40">
        <f>ROUND($G181*(1+$Q$1),2)</f>
        <v>0</v>
      </c>
      <c r="K181" s="40">
        <f>ROUND($H181*(1+$Q$1),2)</f>
        <v>0</v>
      </c>
      <c r="L181" s="40">
        <f t="shared" si="95"/>
        <v>0</v>
      </c>
      <c r="M181" s="40">
        <f t="shared" si="96"/>
        <v>0</v>
      </c>
      <c r="N181" s="40">
        <f t="shared" si="97"/>
        <v>0</v>
      </c>
      <c r="O181" s="41">
        <f t="shared" si="99"/>
        <v>0</v>
      </c>
      <c r="P181" s="127"/>
      <c r="Q181" s="127"/>
      <c r="R181" s="131"/>
      <c r="S181" s="131"/>
    </row>
    <row r="182" spans="1:19" s="31" customFormat="1" x14ac:dyDescent="0.25">
      <c r="A182" s="77" t="s">
        <v>454</v>
      </c>
      <c r="B182" s="32" t="s">
        <v>652</v>
      </c>
      <c r="C182" s="23" t="s">
        <v>225</v>
      </c>
      <c r="D182" s="23" t="s">
        <v>208</v>
      </c>
      <c r="E182" s="21">
        <v>5</v>
      </c>
      <c r="F182" s="22" t="s">
        <v>15</v>
      </c>
      <c r="G182" s="30"/>
      <c r="H182" s="30"/>
      <c r="I182" s="30">
        <f t="shared" si="94"/>
        <v>0</v>
      </c>
      <c r="J182" s="30">
        <f>ROUND($G182*(1+$Q$1),2)</f>
        <v>0</v>
      </c>
      <c r="K182" s="30">
        <f>ROUND($H182*(1+$Q$1),2)</f>
        <v>0</v>
      </c>
      <c r="L182" s="30">
        <f t="shared" si="95"/>
        <v>0</v>
      </c>
      <c r="M182" s="30">
        <f t="shared" si="96"/>
        <v>0</v>
      </c>
      <c r="N182" s="30">
        <f t="shared" si="97"/>
        <v>0</v>
      </c>
      <c r="O182" s="117">
        <f t="shared" si="99"/>
        <v>0</v>
      </c>
      <c r="P182" s="128"/>
      <c r="Q182" s="128"/>
      <c r="R182" s="129"/>
      <c r="S182" s="129"/>
    </row>
    <row r="183" spans="1:19" s="24" customFormat="1" x14ac:dyDescent="0.25">
      <c r="A183" s="71" t="s">
        <v>455</v>
      </c>
      <c r="B183" s="39">
        <v>92023</v>
      </c>
      <c r="C183" s="20" t="s">
        <v>226</v>
      </c>
      <c r="D183" s="7" t="s">
        <v>157</v>
      </c>
      <c r="E183" s="21">
        <v>17</v>
      </c>
      <c r="F183" s="22" t="s">
        <v>15</v>
      </c>
      <c r="G183" s="30"/>
      <c r="H183" s="30"/>
      <c r="I183" s="30">
        <f t="shared" si="94"/>
        <v>0</v>
      </c>
      <c r="J183" s="40">
        <f>ROUND($G183*(1+$Q$1),2)</f>
        <v>0</v>
      </c>
      <c r="K183" s="40">
        <f>ROUND($H183*(1+$Q$1),2)</f>
        <v>0</v>
      </c>
      <c r="L183" s="40">
        <f t="shared" si="95"/>
        <v>0</v>
      </c>
      <c r="M183" s="40">
        <f t="shared" si="96"/>
        <v>0</v>
      </c>
      <c r="N183" s="40">
        <f t="shared" si="97"/>
        <v>0</v>
      </c>
      <c r="O183" s="41">
        <f t="shared" si="99"/>
        <v>0</v>
      </c>
      <c r="P183" s="127"/>
      <c r="Q183" s="127"/>
      <c r="R183" s="131"/>
      <c r="S183" s="131"/>
    </row>
    <row r="184" spans="1:19" s="24" customFormat="1" x14ac:dyDescent="0.25">
      <c r="A184" s="71" t="s">
        <v>456</v>
      </c>
      <c r="B184" s="39">
        <v>91953</v>
      </c>
      <c r="C184" s="20" t="s">
        <v>227</v>
      </c>
      <c r="D184" s="7" t="s">
        <v>221</v>
      </c>
      <c r="E184" s="21">
        <v>16</v>
      </c>
      <c r="F184" s="22" t="s">
        <v>15</v>
      </c>
      <c r="G184" s="30"/>
      <c r="H184" s="30"/>
      <c r="I184" s="30">
        <f t="shared" si="94"/>
        <v>0</v>
      </c>
      <c r="J184" s="40">
        <f>ROUND($G184*(1+$Q$1),2)</f>
        <v>0</v>
      </c>
      <c r="K184" s="40">
        <f>ROUND($H184*(1+$Q$1),2)</f>
        <v>0</v>
      </c>
      <c r="L184" s="40">
        <f t="shared" si="95"/>
        <v>0</v>
      </c>
      <c r="M184" s="40">
        <f t="shared" si="96"/>
        <v>0</v>
      </c>
      <c r="N184" s="40">
        <f t="shared" si="97"/>
        <v>0</v>
      </c>
      <c r="O184" s="41">
        <f t="shared" si="99"/>
        <v>0</v>
      </c>
      <c r="P184" s="127"/>
      <c r="Q184" s="127"/>
      <c r="R184" s="131"/>
      <c r="S184" s="131"/>
    </row>
    <row r="185" spans="1:19" s="24" customFormat="1" x14ac:dyDescent="0.25">
      <c r="A185" s="71" t="s">
        <v>457</v>
      </c>
      <c r="B185" s="39">
        <v>91959</v>
      </c>
      <c r="C185" s="20" t="s">
        <v>228</v>
      </c>
      <c r="D185" s="7" t="s">
        <v>14</v>
      </c>
      <c r="E185" s="21">
        <v>1</v>
      </c>
      <c r="F185" s="22" t="s">
        <v>15</v>
      </c>
      <c r="G185" s="30"/>
      <c r="H185" s="30"/>
      <c r="I185" s="30">
        <f t="shared" si="94"/>
        <v>0</v>
      </c>
      <c r="J185" s="40">
        <f>ROUND($G185*(1+$Q$1),2)</f>
        <v>0</v>
      </c>
      <c r="K185" s="40">
        <f>ROUND($H185*(1+$Q$1),2)</f>
        <v>0</v>
      </c>
      <c r="L185" s="40">
        <f t="shared" si="95"/>
        <v>0</v>
      </c>
      <c r="M185" s="40">
        <f t="shared" si="96"/>
        <v>0</v>
      </c>
      <c r="N185" s="40">
        <f t="shared" si="97"/>
        <v>0</v>
      </c>
      <c r="O185" s="41">
        <f t="shared" si="99"/>
        <v>0</v>
      </c>
      <c r="P185" s="127"/>
      <c r="Q185" s="127"/>
      <c r="R185" s="131"/>
      <c r="S185" s="131"/>
    </row>
    <row r="186" spans="1:19" s="24" customFormat="1" x14ac:dyDescent="0.25">
      <c r="A186" s="71" t="s">
        <v>458</v>
      </c>
      <c r="B186" s="39">
        <v>92000</v>
      </c>
      <c r="C186" s="20" t="s">
        <v>229</v>
      </c>
      <c r="D186" s="7" t="s">
        <v>230</v>
      </c>
      <c r="E186" s="21">
        <v>39</v>
      </c>
      <c r="F186" s="22" t="s">
        <v>15</v>
      </c>
      <c r="G186" s="30"/>
      <c r="H186" s="30"/>
      <c r="I186" s="30">
        <f t="shared" si="94"/>
        <v>0</v>
      </c>
      <c r="J186" s="40">
        <f>ROUND($G186*(1+$Q$1),2)</f>
        <v>0</v>
      </c>
      <c r="K186" s="40">
        <f>ROUND($H186*(1+$Q$1),2)</f>
        <v>0</v>
      </c>
      <c r="L186" s="40">
        <f t="shared" si="95"/>
        <v>0</v>
      </c>
      <c r="M186" s="40">
        <f t="shared" si="96"/>
        <v>0</v>
      </c>
      <c r="N186" s="40">
        <f t="shared" si="97"/>
        <v>0</v>
      </c>
      <c r="O186" s="41">
        <f t="shared" si="99"/>
        <v>0</v>
      </c>
      <c r="P186" s="127"/>
      <c r="Q186" s="127"/>
      <c r="R186" s="131"/>
      <c r="S186" s="131"/>
    </row>
    <row r="187" spans="1:19" s="24" customFormat="1" x14ac:dyDescent="0.25">
      <c r="A187" s="71" t="s">
        <v>459</v>
      </c>
      <c r="B187" s="39">
        <v>91996</v>
      </c>
      <c r="C187" s="20" t="s">
        <v>231</v>
      </c>
      <c r="D187" s="7" t="s">
        <v>232</v>
      </c>
      <c r="E187" s="21">
        <v>13</v>
      </c>
      <c r="F187" s="22" t="s">
        <v>15</v>
      </c>
      <c r="G187" s="30"/>
      <c r="H187" s="30"/>
      <c r="I187" s="30">
        <f t="shared" si="94"/>
        <v>0</v>
      </c>
      <c r="J187" s="40">
        <f>ROUND($G187*(1+$Q$1),2)</f>
        <v>0</v>
      </c>
      <c r="K187" s="40">
        <f>ROUND($H187*(1+$Q$1),2)</f>
        <v>0</v>
      </c>
      <c r="L187" s="40">
        <f t="shared" si="95"/>
        <v>0</v>
      </c>
      <c r="M187" s="40">
        <f t="shared" si="96"/>
        <v>0</v>
      </c>
      <c r="N187" s="40">
        <f t="shared" si="97"/>
        <v>0</v>
      </c>
      <c r="O187" s="41">
        <f t="shared" si="99"/>
        <v>0</v>
      </c>
      <c r="P187" s="127"/>
      <c r="Q187" s="127"/>
      <c r="R187" s="131"/>
      <c r="S187" s="131"/>
    </row>
    <row r="188" spans="1:19" s="24" customFormat="1" x14ac:dyDescent="0.25">
      <c r="A188" s="71" t="s">
        <v>460</v>
      </c>
      <c r="B188" s="39">
        <v>91997</v>
      </c>
      <c r="C188" s="20" t="s">
        <v>233</v>
      </c>
      <c r="D188" s="7" t="s">
        <v>9</v>
      </c>
      <c r="E188" s="21">
        <v>12</v>
      </c>
      <c r="F188" s="22" t="s">
        <v>15</v>
      </c>
      <c r="G188" s="30"/>
      <c r="H188" s="30"/>
      <c r="I188" s="30">
        <f t="shared" si="94"/>
        <v>0</v>
      </c>
      <c r="J188" s="40">
        <f>ROUND($G188*(1+$Q$1),2)</f>
        <v>0</v>
      </c>
      <c r="K188" s="40">
        <f>ROUND($H188*(1+$Q$1),2)</f>
        <v>0</v>
      </c>
      <c r="L188" s="40">
        <f t="shared" si="95"/>
        <v>0</v>
      </c>
      <c r="M188" s="40">
        <f t="shared" si="96"/>
        <v>0</v>
      </c>
      <c r="N188" s="40">
        <f t="shared" si="97"/>
        <v>0</v>
      </c>
      <c r="O188" s="41">
        <f t="shared" si="99"/>
        <v>0</v>
      </c>
      <c r="P188" s="127"/>
      <c r="Q188" s="127"/>
      <c r="R188" s="131"/>
      <c r="S188" s="131"/>
    </row>
    <row r="189" spans="1:19" s="24" customFormat="1" x14ac:dyDescent="0.25">
      <c r="A189" s="71" t="s">
        <v>461</v>
      </c>
      <c r="B189" s="39">
        <v>91992</v>
      </c>
      <c r="C189" s="20" t="s">
        <v>234</v>
      </c>
      <c r="D189" s="7" t="s">
        <v>14</v>
      </c>
      <c r="E189" s="21">
        <v>1</v>
      </c>
      <c r="F189" s="22" t="s">
        <v>15</v>
      </c>
      <c r="G189" s="30"/>
      <c r="H189" s="30"/>
      <c r="I189" s="30">
        <f t="shared" si="94"/>
        <v>0</v>
      </c>
      <c r="J189" s="40">
        <f>ROUND($G189*(1+$Q$1),2)</f>
        <v>0</v>
      </c>
      <c r="K189" s="40">
        <f>ROUND($H189*(1+$Q$1),2)</f>
        <v>0</v>
      </c>
      <c r="L189" s="40">
        <f t="shared" si="95"/>
        <v>0</v>
      </c>
      <c r="M189" s="40">
        <f t="shared" si="96"/>
        <v>0</v>
      </c>
      <c r="N189" s="40">
        <f t="shared" si="97"/>
        <v>0</v>
      </c>
      <c r="O189" s="41">
        <f t="shared" si="99"/>
        <v>0</v>
      </c>
      <c r="P189" s="127"/>
      <c r="Q189" s="127"/>
      <c r="R189" s="131"/>
      <c r="S189" s="131"/>
    </row>
    <row r="190" spans="1:19" s="24" customFormat="1" x14ac:dyDescent="0.25">
      <c r="A190" s="71" t="s">
        <v>462</v>
      </c>
      <c r="B190" s="39">
        <v>91993</v>
      </c>
      <c r="C190" s="20" t="s">
        <v>235</v>
      </c>
      <c r="D190" s="7" t="s">
        <v>157</v>
      </c>
      <c r="E190" s="21">
        <v>17</v>
      </c>
      <c r="F190" s="22" t="s">
        <v>15</v>
      </c>
      <c r="G190" s="30"/>
      <c r="H190" s="30"/>
      <c r="I190" s="30">
        <f t="shared" si="94"/>
        <v>0</v>
      </c>
      <c r="J190" s="40">
        <f>ROUND($G190*(1+$Q$1),2)</f>
        <v>0</v>
      </c>
      <c r="K190" s="40">
        <f>ROUND($H190*(1+$Q$1),2)</f>
        <v>0</v>
      </c>
      <c r="L190" s="40">
        <f t="shared" si="95"/>
        <v>0</v>
      </c>
      <c r="M190" s="40">
        <f t="shared" si="96"/>
        <v>0</v>
      </c>
      <c r="N190" s="40">
        <f t="shared" si="97"/>
        <v>0</v>
      </c>
      <c r="O190" s="41">
        <f t="shared" si="99"/>
        <v>0</v>
      </c>
      <c r="P190" s="127"/>
      <c r="Q190" s="127"/>
      <c r="R190" s="131"/>
      <c r="S190" s="131"/>
    </row>
    <row r="191" spans="1:19" s="24" customFormat="1" x14ac:dyDescent="0.25">
      <c r="A191" s="71" t="s">
        <v>463</v>
      </c>
      <c r="B191" s="39">
        <v>92008</v>
      </c>
      <c r="C191" s="20" t="s">
        <v>236</v>
      </c>
      <c r="D191" s="7" t="s">
        <v>203</v>
      </c>
      <c r="E191" s="21">
        <v>18</v>
      </c>
      <c r="F191" s="22" t="s">
        <v>15</v>
      </c>
      <c r="G191" s="30"/>
      <c r="H191" s="30"/>
      <c r="I191" s="30">
        <f t="shared" si="94"/>
        <v>0</v>
      </c>
      <c r="J191" s="40">
        <f>ROUND($G191*(1+$Q$1),2)</f>
        <v>0</v>
      </c>
      <c r="K191" s="40">
        <f>ROUND($H191*(1+$Q$1),2)</f>
        <v>0</v>
      </c>
      <c r="L191" s="40">
        <f t="shared" si="95"/>
        <v>0</v>
      </c>
      <c r="M191" s="40">
        <f t="shared" si="96"/>
        <v>0</v>
      </c>
      <c r="N191" s="40">
        <f t="shared" si="97"/>
        <v>0</v>
      </c>
      <c r="O191" s="41">
        <f t="shared" si="99"/>
        <v>0</v>
      </c>
      <c r="P191" s="127"/>
      <c r="Q191" s="127"/>
      <c r="R191" s="131"/>
      <c r="S191" s="131"/>
    </row>
    <row r="192" spans="1:19" s="31" customFormat="1" x14ac:dyDescent="0.25">
      <c r="A192" s="77" t="s">
        <v>464</v>
      </c>
      <c r="B192" s="32" t="s">
        <v>653</v>
      </c>
      <c r="C192" s="23" t="s">
        <v>654</v>
      </c>
      <c r="D192" s="23" t="s">
        <v>159</v>
      </c>
      <c r="E192" s="21">
        <v>11</v>
      </c>
      <c r="F192" s="22" t="s">
        <v>15</v>
      </c>
      <c r="G192" s="30"/>
      <c r="H192" s="30"/>
      <c r="I192" s="30">
        <f t="shared" si="94"/>
        <v>0</v>
      </c>
      <c r="J192" s="30">
        <f>ROUND($G192*(1+$Q$1),2)</f>
        <v>0</v>
      </c>
      <c r="K192" s="30">
        <f>ROUND($H192*(1+$Q$1),2)</f>
        <v>0</v>
      </c>
      <c r="L192" s="30">
        <f t="shared" si="95"/>
        <v>0</v>
      </c>
      <c r="M192" s="30">
        <f t="shared" si="96"/>
        <v>0</v>
      </c>
      <c r="N192" s="30">
        <f t="shared" si="97"/>
        <v>0</v>
      </c>
      <c r="O192" s="117">
        <f t="shared" si="99"/>
        <v>0</v>
      </c>
      <c r="P192" s="128"/>
      <c r="Q192" s="128"/>
      <c r="R192" s="129"/>
      <c r="S192" s="129"/>
    </row>
    <row r="193" spans="1:19" s="31" customFormat="1" x14ac:dyDescent="0.25">
      <c r="A193" s="77" t="s">
        <v>465</v>
      </c>
      <c r="B193" s="32" t="s">
        <v>655</v>
      </c>
      <c r="C193" s="23" t="s">
        <v>656</v>
      </c>
      <c r="D193" s="23" t="s">
        <v>132</v>
      </c>
      <c r="E193" s="21">
        <v>9</v>
      </c>
      <c r="F193" s="22" t="s">
        <v>15</v>
      </c>
      <c r="G193" s="30"/>
      <c r="H193" s="30"/>
      <c r="I193" s="30">
        <f t="shared" si="94"/>
        <v>0</v>
      </c>
      <c r="J193" s="30">
        <f>ROUND($G193*(1+$Q$1),2)</f>
        <v>0</v>
      </c>
      <c r="K193" s="30">
        <f>ROUND($H193*(1+$Q$1),2)</f>
        <v>0</v>
      </c>
      <c r="L193" s="30">
        <f t="shared" si="95"/>
        <v>0</v>
      </c>
      <c r="M193" s="30">
        <f t="shared" si="96"/>
        <v>0</v>
      </c>
      <c r="N193" s="30">
        <f t="shared" si="97"/>
        <v>0</v>
      </c>
      <c r="O193" s="117">
        <f t="shared" si="99"/>
        <v>0</v>
      </c>
      <c r="P193" s="128"/>
      <c r="Q193" s="128"/>
      <c r="R193" s="129"/>
      <c r="S193" s="129"/>
    </row>
    <row r="194" spans="1:19" s="31" customFormat="1" x14ac:dyDescent="0.25">
      <c r="A194" s="77" t="s">
        <v>466</v>
      </c>
      <c r="B194" s="32" t="s">
        <v>657</v>
      </c>
      <c r="C194" s="23" t="s">
        <v>658</v>
      </c>
      <c r="D194" s="23" t="s">
        <v>100</v>
      </c>
      <c r="E194" s="21">
        <v>3</v>
      </c>
      <c r="F194" s="22" t="s">
        <v>15</v>
      </c>
      <c r="G194" s="30"/>
      <c r="H194" s="30"/>
      <c r="I194" s="30">
        <f t="shared" si="94"/>
        <v>0</v>
      </c>
      <c r="J194" s="30">
        <f>ROUND($G194*(1+$Q$1),2)</f>
        <v>0</v>
      </c>
      <c r="K194" s="30">
        <f>ROUND($H194*(1+$Q$1),2)</f>
        <v>0</v>
      </c>
      <c r="L194" s="30">
        <f t="shared" si="95"/>
        <v>0</v>
      </c>
      <c r="M194" s="30">
        <f t="shared" si="96"/>
        <v>0</v>
      </c>
      <c r="N194" s="30">
        <f t="shared" si="97"/>
        <v>0</v>
      </c>
      <c r="O194" s="117">
        <f t="shared" si="99"/>
        <v>0</v>
      </c>
      <c r="P194" s="128"/>
      <c r="Q194" s="128"/>
      <c r="R194" s="129"/>
      <c r="S194" s="129"/>
    </row>
    <row r="195" spans="1:19" s="24" customFormat="1" x14ac:dyDescent="0.25">
      <c r="A195" s="71" t="s">
        <v>467</v>
      </c>
      <c r="B195" s="32" t="s">
        <v>659</v>
      </c>
      <c r="C195" s="20" t="s">
        <v>237</v>
      </c>
      <c r="D195" s="7" t="s">
        <v>238</v>
      </c>
      <c r="E195" s="21">
        <v>23</v>
      </c>
      <c r="F195" s="22" t="s">
        <v>15</v>
      </c>
      <c r="G195" s="30"/>
      <c r="H195" s="30"/>
      <c r="I195" s="30">
        <f t="shared" si="94"/>
        <v>0</v>
      </c>
      <c r="J195" s="40">
        <f>ROUND($G195*(1+$Q$1),2)</f>
        <v>0</v>
      </c>
      <c r="K195" s="40">
        <f>ROUND($H195*(1+$Q$1),2)</f>
        <v>0</v>
      </c>
      <c r="L195" s="40">
        <f t="shared" si="95"/>
        <v>0</v>
      </c>
      <c r="M195" s="40">
        <f t="shared" si="96"/>
        <v>0</v>
      </c>
      <c r="N195" s="40">
        <f t="shared" si="97"/>
        <v>0</v>
      </c>
      <c r="O195" s="41">
        <f t="shared" si="99"/>
        <v>0</v>
      </c>
      <c r="P195" s="127"/>
      <c r="Q195" s="127"/>
      <c r="R195" s="131"/>
      <c r="S195" s="131"/>
    </row>
    <row r="196" spans="1:19" s="24" customFormat="1" x14ac:dyDescent="0.25">
      <c r="A196" s="71" t="s">
        <v>468</v>
      </c>
      <c r="B196" s="39">
        <v>97607</v>
      </c>
      <c r="C196" s="20" t="s">
        <v>239</v>
      </c>
      <c r="D196" s="7" t="s">
        <v>240</v>
      </c>
      <c r="E196" s="21">
        <v>49</v>
      </c>
      <c r="F196" s="22" t="s">
        <v>15</v>
      </c>
      <c r="G196" s="30"/>
      <c r="H196" s="30"/>
      <c r="I196" s="30">
        <f t="shared" si="94"/>
        <v>0</v>
      </c>
      <c r="J196" s="40">
        <f>ROUND($G196*(1+$Q$1),2)</f>
        <v>0</v>
      </c>
      <c r="K196" s="40">
        <f>ROUND($H196*(1+$Q$1),2)</f>
        <v>0</v>
      </c>
      <c r="L196" s="40">
        <f t="shared" si="95"/>
        <v>0</v>
      </c>
      <c r="M196" s="40">
        <f t="shared" si="96"/>
        <v>0</v>
      </c>
      <c r="N196" s="40">
        <f t="shared" si="97"/>
        <v>0</v>
      </c>
      <c r="O196" s="41">
        <f t="shared" si="99"/>
        <v>0</v>
      </c>
      <c r="P196" s="127"/>
      <c r="Q196" s="127"/>
      <c r="R196" s="131"/>
      <c r="S196" s="131"/>
    </row>
    <row r="197" spans="1:19" s="24" customFormat="1" x14ac:dyDescent="0.25">
      <c r="A197" s="71" t="s">
        <v>469</v>
      </c>
      <c r="B197" s="32" t="s">
        <v>661</v>
      </c>
      <c r="C197" s="20" t="s">
        <v>660</v>
      </c>
      <c r="D197" s="7" t="s">
        <v>45</v>
      </c>
      <c r="E197" s="21">
        <v>6</v>
      </c>
      <c r="F197" s="22" t="s">
        <v>15</v>
      </c>
      <c r="G197" s="30"/>
      <c r="H197" s="30"/>
      <c r="I197" s="30">
        <f t="shared" si="94"/>
        <v>0</v>
      </c>
      <c r="J197" s="40">
        <f>ROUND($G197*(1+$Q$1),2)</f>
        <v>0</v>
      </c>
      <c r="K197" s="40">
        <f>ROUND($H197*(1+$Q$1),2)</f>
        <v>0</v>
      </c>
      <c r="L197" s="40">
        <f t="shared" si="95"/>
        <v>0</v>
      </c>
      <c r="M197" s="40">
        <f t="shared" si="96"/>
        <v>0</v>
      </c>
      <c r="N197" s="40">
        <f t="shared" si="97"/>
        <v>0</v>
      </c>
      <c r="O197" s="41">
        <f t="shared" si="99"/>
        <v>0</v>
      </c>
      <c r="P197" s="127"/>
      <c r="Q197" s="127"/>
      <c r="R197" s="131"/>
      <c r="S197" s="131"/>
    </row>
    <row r="198" spans="1:19" s="24" customFormat="1" x14ac:dyDescent="0.25">
      <c r="A198" s="71" t="s">
        <v>470</v>
      </c>
      <c r="B198" s="32" t="s">
        <v>662</v>
      </c>
      <c r="C198" s="20" t="s">
        <v>663</v>
      </c>
      <c r="D198" s="7" t="s">
        <v>9</v>
      </c>
      <c r="E198" s="21">
        <v>12</v>
      </c>
      <c r="F198" s="22" t="s">
        <v>15</v>
      </c>
      <c r="G198" s="30"/>
      <c r="H198" s="30"/>
      <c r="I198" s="30">
        <f t="shared" si="94"/>
        <v>0</v>
      </c>
      <c r="J198" s="40">
        <f>ROUND($G198*(1+$Q$1),2)</f>
        <v>0</v>
      </c>
      <c r="K198" s="40">
        <f>ROUND($H198*(1+$Q$1),2)</f>
        <v>0</v>
      </c>
      <c r="L198" s="40">
        <f t="shared" si="95"/>
        <v>0</v>
      </c>
      <c r="M198" s="40">
        <f t="shared" si="96"/>
        <v>0</v>
      </c>
      <c r="N198" s="40">
        <f t="shared" si="97"/>
        <v>0</v>
      </c>
      <c r="O198" s="41">
        <f t="shared" si="99"/>
        <v>0</v>
      </c>
      <c r="P198" s="127"/>
      <c r="Q198" s="127"/>
      <c r="R198" s="131"/>
      <c r="S198" s="131"/>
    </row>
    <row r="199" spans="1:19" s="24" customFormat="1" x14ac:dyDescent="0.25">
      <c r="A199" s="71" t="s">
        <v>471</v>
      </c>
      <c r="B199" s="32" t="s">
        <v>664</v>
      </c>
      <c r="C199" s="20" t="s">
        <v>241</v>
      </c>
      <c r="D199" s="7" t="s">
        <v>242</v>
      </c>
      <c r="E199" s="21">
        <v>146</v>
      </c>
      <c r="F199" s="22" t="s">
        <v>15</v>
      </c>
      <c r="G199" s="30"/>
      <c r="H199" s="30"/>
      <c r="I199" s="30">
        <f t="shared" si="94"/>
        <v>0</v>
      </c>
      <c r="J199" s="40">
        <f>ROUND($G199*(1+$Q$1),2)</f>
        <v>0</v>
      </c>
      <c r="K199" s="40">
        <f>ROUND($H199*(1+$Q$1),2)</f>
        <v>0</v>
      </c>
      <c r="L199" s="40">
        <f t="shared" si="95"/>
        <v>0</v>
      </c>
      <c r="M199" s="40">
        <f t="shared" si="96"/>
        <v>0</v>
      </c>
      <c r="N199" s="40">
        <f t="shared" si="97"/>
        <v>0</v>
      </c>
      <c r="O199" s="41">
        <f t="shared" si="99"/>
        <v>0</v>
      </c>
      <c r="P199" s="127"/>
      <c r="Q199" s="127"/>
      <c r="R199" s="131"/>
      <c r="S199" s="131"/>
    </row>
    <row r="200" spans="1:19" s="24" customFormat="1" x14ac:dyDescent="0.25">
      <c r="A200" s="71" t="s">
        <v>472</v>
      </c>
      <c r="B200" s="32">
        <v>91849</v>
      </c>
      <c r="C200" s="20" t="s">
        <v>243</v>
      </c>
      <c r="D200" s="7" t="s">
        <v>244</v>
      </c>
      <c r="E200" s="21">
        <v>88</v>
      </c>
      <c r="F200" s="22" t="s">
        <v>37</v>
      </c>
      <c r="G200" s="30"/>
      <c r="H200" s="30"/>
      <c r="I200" s="30">
        <f t="shared" si="94"/>
        <v>0</v>
      </c>
      <c r="J200" s="40">
        <f>ROUND($G200*(1+$Q$1),2)</f>
        <v>0</v>
      </c>
      <c r="K200" s="40">
        <f>ROUND($H200*(1+$Q$1),2)</f>
        <v>0</v>
      </c>
      <c r="L200" s="40">
        <f t="shared" si="95"/>
        <v>0</v>
      </c>
      <c r="M200" s="40">
        <f t="shared" si="96"/>
        <v>0</v>
      </c>
      <c r="N200" s="40">
        <f t="shared" si="97"/>
        <v>0</v>
      </c>
      <c r="O200" s="41">
        <f t="shared" si="99"/>
        <v>0</v>
      </c>
      <c r="P200" s="127"/>
      <c r="Q200" s="127"/>
      <c r="R200" s="131"/>
      <c r="S200" s="131"/>
    </row>
    <row r="201" spans="1:19" s="24" customFormat="1" x14ac:dyDescent="0.25">
      <c r="A201" s="71" t="s">
        <v>473</v>
      </c>
      <c r="B201" s="39">
        <v>97667</v>
      </c>
      <c r="C201" s="20" t="s">
        <v>245</v>
      </c>
      <c r="D201" s="7" t="s">
        <v>22</v>
      </c>
      <c r="E201" s="21">
        <v>30</v>
      </c>
      <c r="F201" s="22" t="s">
        <v>37</v>
      </c>
      <c r="G201" s="30"/>
      <c r="H201" s="30"/>
      <c r="I201" s="30">
        <f t="shared" si="94"/>
        <v>0</v>
      </c>
      <c r="J201" s="40">
        <f>ROUND($G201*(1+$Q$1),2)</f>
        <v>0</v>
      </c>
      <c r="K201" s="40">
        <f>ROUND($H201*(1+$Q$1),2)</f>
        <v>0</v>
      </c>
      <c r="L201" s="40">
        <f t="shared" si="95"/>
        <v>0</v>
      </c>
      <c r="M201" s="40">
        <f t="shared" si="96"/>
        <v>0</v>
      </c>
      <c r="N201" s="40">
        <f t="shared" si="97"/>
        <v>0</v>
      </c>
      <c r="O201" s="41">
        <f t="shared" si="99"/>
        <v>0</v>
      </c>
      <c r="P201" s="127"/>
      <c r="Q201" s="127"/>
      <c r="R201" s="131"/>
      <c r="S201" s="131"/>
    </row>
    <row r="202" spans="1:19" s="24" customFormat="1" x14ac:dyDescent="0.25">
      <c r="A202" s="71" t="s">
        <v>474</v>
      </c>
      <c r="B202" s="39">
        <v>91835</v>
      </c>
      <c r="C202" s="20" t="s">
        <v>246</v>
      </c>
      <c r="D202" s="7" t="s">
        <v>247</v>
      </c>
      <c r="E202" s="21">
        <v>120</v>
      </c>
      <c r="F202" s="22" t="s">
        <v>37</v>
      </c>
      <c r="G202" s="30"/>
      <c r="H202" s="30"/>
      <c r="I202" s="30">
        <f t="shared" si="94"/>
        <v>0</v>
      </c>
      <c r="J202" s="40">
        <f>ROUND($G202*(1+$Q$1),2)</f>
        <v>0</v>
      </c>
      <c r="K202" s="40">
        <f>ROUND($H202*(1+$Q$1),2)</f>
        <v>0</v>
      </c>
      <c r="L202" s="40">
        <f t="shared" si="95"/>
        <v>0</v>
      </c>
      <c r="M202" s="40">
        <f t="shared" si="96"/>
        <v>0</v>
      </c>
      <c r="N202" s="40">
        <f t="shared" si="97"/>
        <v>0</v>
      </c>
      <c r="O202" s="41">
        <f t="shared" si="99"/>
        <v>0</v>
      </c>
      <c r="P202" s="127"/>
      <c r="Q202" s="127"/>
      <c r="R202" s="131"/>
      <c r="S202" s="131"/>
    </row>
    <row r="203" spans="1:19" s="24" customFormat="1" x14ac:dyDescent="0.25">
      <c r="A203" s="71" t="s">
        <v>475</v>
      </c>
      <c r="B203" s="39">
        <v>91837</v>
      </c>
      <c r="C203" s="20" t="s">
        <v>248</v>
      </c>
      <c r="D203" s="7" t="s">
        <v>249</v>
      </c>
      <c r="E203" s="21">
        <v>25</v>
      </c>
      <c r="F203" s="22" t="s">
        <v>37</v>
      </c>
      <c r="G203" s="30"/>
      <c r="H203" s="30"/>
      <c r="I203" s="30">
        <f t="shared" si="94"/>
        <v>0</v>
      </c>
      <c r="J203" s="40">
        <f>ROUND($G203*(1+$Q$1),2)</f>
        <v>0</v>
      </c>
      <c r="K203" s="40">
        <f>ROUND($H203*(1+$Q$1),2)</f>
        <v>0</v>
      </c>
      <c r="L203" s="40">
        <f t="shared" si="95"/>
        <v>0</v>
      </c>
      <c r="M203" s="40">
        <f t="shared" si="96"/>
        <v>0</v>
      </c>
      <c r="N203" s="40">
        <f t="shared" si="97"/>
        <v>0</v>
      </c>
      <c r="O203" s="41">
        <f t="shared" si="99"/>
        <v>0</v>
      </c>
      <c r="P203" s="127"/>
      <c r="Q203" s="127"/>
      <c r="R203" s="131"/>
      <c r="S203" s="131"/>
    </row>
    <row r="204" spans="1:19" s="24" customFormat="1" x14ac:dyDescent="0.25">
      <c r="A204" s="71" t="s">
        <v>476</v>
      </c>
      <c r="B204" s="32" t="s">
        <v>665</v>
      </c>
      <c r="C204" s="20" t="s">
        <v>250</v>
      </c>
      <c r="D204" s="7" t="s">
        <v>251</v>
      </c>
      <c r="E204" s="21">
        <v>72</v>
      </c>
      <c r="F204" s="22" t="s">
        <v>37</v>
      </c>
      <c r="G204" s="30"/>
      <c r="H204" s="30"/>
      <c r="I204" s="30">
        <f t="shared" si="94"/>
        <v>0</v>
      </c>
      <c r="J204" s="40">
        <f>ROUND($G204*(1+$Q$1),2)</f>
        <v>0</v>
      </c>
      <c r="K204" s="40">
        <f>ROUND($H204*(1+$Q$1),2)</f>
        <v>0</v>
      </c>
      <c r="L204" s="40">
        <f t="shared" si="95"/>
        <v>0</v>
      </c>
      <c r="M204" s="40">
        <f t="shared" si="96"/>
        <v>0</v>
      </c>
      <c r="N204" s="40">
        <f t="shared" si="97"/>
        <v>0</v>
      </c>
      <c r="O204" s="41">
        <f t="shared" si="99"/>
        <v>0</v>
      </c>
      <c r="P204" s="127"/>
      <c r="Q204" s="127"/>
      <c r="R204" s="131"/>
      <c r="S204" s="131"/>
    </row>
    <row r="205" spans="1:19" s="24" customFormat="1" x14ac:dyDescent="0.25">
      <c r="A205" s="71" t="s">
        <v>477</v>
      </c>
      <c r="B205" s="32" t="s">
        <v>666</v>
      </c>
      <c r="C205" s="20" t="s">
        <v>252</v>
      </c>
      <c r="D205" s="7" t="s">
        <v>244</v>
      </c>
      <c r="E205" s="21">
        <v>100</v>
      </c>
      <c r="F205" s="22" t="s">
        <v>37</v>
      </c>
      <c r="G205" s="30"/>
      <c r="H205" s="30"/>
      <c r="I205" s="30">
        <f t="shared" si="94"/>
        <v>0</v>
      </c>
      <c r="J205" s="40">
        <f>ROUND($G205*(1+$Q$1),2)</f>
        <v>0</v>
      </c>
      <c r="K205" s="40">
        <f>ROUND($H205*(1+$Q$1),2)</f>
        <v>0</v>
      </c>
      <c r="L205" s="40">
        <f t="shared" si="95"/>
        <v>0</v>
      </c>
      <c r="M205" s="40">
        <f t="shared" si="96"/>
        <v>0</v>
      </c>
      <c r="N205" s="40">
        <f t="shared" si="97"/>
        <v>0</v>
      </c>
      <c r="O205" s="41">
        <f t="shared" si="99"/>
        <v>0</v>
      </c>
      <c r="P205" s="127"/>
      <c r="Q205" s="127"/>
      <c r="R205" s="131"/>
      <c r="S205" s="131"/>
    </row>
    <row r="206" spans="1:19" s="24" customFormat="1" x14ac:dyDescent="0.25">
      <c r="A206" s="71" t="s">
        <v>478</v>
      </c>
      <c r="B206" s="39">
        <v>91926</v>
      </c>
      <c r="C206" s="20" t="s">
        <v>253</v>
      </c>
      <c r="D206" s="7" t="s">
        <v>254</v>
      </c>
      <c r="E206" s="21">
        <v>7000</v>
      </c>
      <c r="F206" s="22" t="s">
        <v>37</v>
      </c>
      <c r="G206" s="30"/>
      <c r="H206" s="30"/>
      <c r="I206" s="30">
        <f t="shared" si="94"/>
        <v>0</v>
      </c>
      <c r="J206" s="40">
        <f>ROUND($G206*(1+$Q$1),2)</f>
        <v>0</v>
      </c>
      <c r="K206" s="40">
        <f>ROUND($H206*(1+$Q$1),2)</f>
        <v>0</v>
      </c>
      <c r="L206" s="40">
        <f t="shared" si="95"/>
        <v>0</v>
      </c>
      <c r="M206" s="40">
        <f t="shared" si="96"/>
        <v>0</v>
      </c>
      <c r="N206" s="40">
        <f t="shared" si="97"/>
        <v>0</v>
      </c>
      <c r="O206" s="41">
        <f t="shared" si="99"/>
        <v>0</v>
      </c>
      <c r="P206" s="127"/>
      <c r="Q206" s="127"/>
      <c r="R206" s="131"/>
      <c r="S206" s="131"/>
    </row>
    <row r="207" spans="1:19" s="24" customFormat="1" x14ac:dyDescent="0.25">
      <c r="A207" s="71" t="s">
        <v>479</v>
      </c>
      <c r="B207" s="39">
        <v>91928</v>
      </c>
      <c r="C207" s="20" t="s">
        <v>255</v>
      </c>
      <c r="D207" s="7" t="s">
        <v>256</v>
      </c>
      <c r="E207" s="21">
        <v>200</v>
      </c>
      <c r="F207" s="22" t="s">
        <v>37</v>
      </c>
      <c r="G207" s="30"/>
      <c r="H207" s="30"/>
      <c r="I207" s="30">
        <f t="shared" si="94"/>
        <v>0</v>
      </c>
      <c r="J207" s="40">
        <f>ROUND($G207*(1+$Q$1),2)</f>
        <v>0</v>
      </c>
      <c r="K207" s="40">
        <f>ROUND($H207*(1+$Q$1),2)</f>
        <v>0</v>
      </c>
      <c r="L207" s="40">
        <f t="shared" si="95"/>
        <v>0</v>
      </c>
      <c r="M207" s="40">
        <f t="shared" si="96"/>
        <v>0</v>
      </c>
      <c r="N207" s="40">
        <f t="shared" si="97"/>
        <v>0</v>
      </c>
      <c r="O207" s="41">
        <f t="shared" si="99"/>
        <v>0</v>
      </c>
      <c r="P207" s="127"/>
      <c r="Q207" s="127"/>
      <c r="R207" s="131"/>
      <c r="S207" s="131"/>
    </row>
    <row r="208" spans="1:19" s="24" customFormat="1" x14ac:dyDescent="0.25">
      <c r="A208" s="71" t="s">
        <v>480</v>
      </c>
      <c r="B208" s="39">
        <v>91930</v>
      </c>
      <c r="C208" s="20" t="s">
        <v>257</v>
      </c>
      <c r="D208" s="7" t="s">
        <v>258</v>
      </c>
      <c r="E208" s="21">
        <v>260</v>
      </c>
      <c r="F208" s="22" t="s">
        <v>37</v>
      </c>
      <c r="G208" s="30"/>
      <c r="H208" s="30"/>
      <c r="I208" s="30">
        <f t="shared" si="94"/>
        <v>0</v>
      </c>
      <c r="J208" s="40">
        <f>ROUND($G208*(1+$Q$1),2)</f>
        <v>0</v>
      </c>
      <c r="K208" s="40">
        <f>ROUND($H208*(1+$Q$1),2)</f>
        <v>0</v>
      </c>
      <c r="L208" s="40">
        <f t="shared" si="95"/>
        <v>0</v>
      </c>
      <c r="M208" s="40">
        <f t="shared" si="96"/>
        <v>0</v>
      </c>
      <c r="N208" s="40">
        <f t="shared" si="97"/>
        <v>0</v>
      </c>
      <c r="O208" s="41">
        <f t="shared" si="99"/>
        <v>0</v>
      </c>
      <c r="P208" s="127"/>
      <c r="Q208" s="127"/>
      <c r="R208" s="131"/>
      <c r="S208" s="131"/>
    </row>
    <row r="209" spans="1:19" s="24" customFormat="1" x14ac:dyDescent="0.25">
      <c r="A209" s="71" t="s">
        <v>481</v>
      </c>
      <c r="B209" s="39">
        <v>91929</v>
      </c>
      <c r="C209" s="20" t="s">
        <v>259</v>
      </c>
      <c r="D209" s="7" t="s">
        <v>260</v>
      </c>
      <c r="E209" s="21">
        <v>120</v>
      </c>
      <c r="F209" s="22" t="s">
        <v>37</v>
      </c>
      <c r="G209" s="30"/>
      <c r="H209" s="30"/>
      <c r="I209" s="30">
        <f t="shared" si="94"/>
        <v>0</v>
      </c>
      <c r="J209" s="40">
        <f>ROUND($G209*(1+$Q$1),2)</f>
        <v>0</v>
      </c>
      <c r="K209" s="40">
        <f>ROUND($H209*(1+$Q$1),2)</f>
        <v>0</v>
      </c>
      <c r="L209" s="40">
        <f t="shared" si="95"/>
        <v>0</v>
      </c>
      <c r="M209" s="40">
        <f t="shared" si="96"/>
        <v>0</v>
      </c>
      <c r="N209" s="40">
        <f t="shared" si="97"/>
        <v>0</v>
      </c>
      <c r="O209" s="41">
        <f t="shared" si="99"/>
        <v>0</v>
      </c>
      <c r="P209" s="127"/>
      <c r="Q209" s="127"/>
      <c r="R209" s="131"/>
      <c r="S209" s="131"/>
    </row>
    <row r="210" spans="1:19" s="24" customFormat="1" x14ac:dyDescent="0.25">
      <c r="A210" s="71" t="s">
        <v>482</v>
      </c>
      <c r="B210" s="39">
        <v>91931</v>
      </c>
      <c r="C210" s="20" t="s">
        <v>261</v>
      </c>
      <c r="D210" s="7" t="s">
        <v>262</v>
      </c>
      <c r="E210" s="21">
        <v>350</v>
      </c>
      <c r="F210" s="22" t="s">
        <v>37</v>
      </c>
      <c r="G210" s="30"/>
      <c r="H210" s="30"/>
      <c r="I210" s="30">
        <f t="shared" ref="I210:I226" si="100">SUM(H210+G210)</f>
        <v>0</v>
      </c>
      <c r="J210" s="40">
        <f>ROUND($G210*(1+$Q$1),2)</f>
        <v>0</v>
      </c>
      <c r="K210" s="40">
        <f>ROUND($H210*(1+$Q$1),2)</f>
        <v>0</v>
      </c>
      <c r="L210" s="40">
        <f t="shared" ref="L210:L226" si="101">SUM(K210+J210)</f>
        <v>0</v>
      </c>
      <c r="M210" s="40">
        <f t="shared" ref="M210:M226" si="102">ROUND(J210*E210,2)</f>
        <v>0</v>
      </c>
      <c r="N210" s="40">
        <f t="shared" ref="N210:N226" si="103">ROUND(E210*K210,2)</f>
        <v>0</v>
      </c>
      <c r="O210" s="41">
        <f t="shared" si="99"/>
        <v>0</v>
      </c>
      <c r="P210" s="127"/>
      <c r="Q210" s="127"/>
      <c r="R210" s="131"/>
      <c r="S210" s="131"/>
    </row>
    <row r="211" spans="1:19" s="24" customFormat="1" x14ac:dyDescent="0.25">
      <c r="A211" s="71" t="s">
        <v>483</v>
      </c>
      <c r="B211" s="39">
        <v>92934</v>
      </c>
      <c r="C211" s="20" t="s">
        <v>263</v>
      </c>
      <c r="D211" s="7" t="s">
        <v>47</v>
      </c>
      <c r="E211" s="21">
        <v>10</v>
      </c>
      <c r="F211" s="22" t="s">
        <v>37</v>
      </c>
      <c r="G211" s="30"/>
      <c r="H211" s="30"/>
      <c r="I211" s="30">
        <f t="shared" si="100"/>
        <v>0</v>
      </c>
      <c r="J211" s="40">
        <f>ROUND($G211*(1+$Q$1),2)</f>
        <v>0</v>
      </c>
      <c r="K211" s="40">
        <f>ROUND($H211*(1+$Q$1),2)</f>
        <v>0</v>
      </c>
      <c r="L211" s="40">
        <f t="shared" si="101"/>
        <v>0</v>
      </c>
      <c r="M211" s="40">
        <f t="shared" si="102"/>
        <v>0</v>
      </c>
      <c r="N211" s="40">
        <f t="shared" si="103"/>
        <v>0</v>
      </c>
      <c r="O211" s="41">
        <f t="shared" si="99"/>
        <v>0</v>
      </c>
      <c r="P211" s="127"/>
      <c r="Q211" s="127"/>
      <c r="R211" s="131"/>
      <c r="S211" s="131"/>
    </row>
    <row r="212" spans="1:19" s="24" customFormat="1" x14ac:dyDescent="0.25">
      <c r="A212" s="71" t="s">
        <v>484</v>
      </c>
      <c r="B212" s="39">
        <v>92986</v>
      </c>
      <c r="C212" s="20" t="s">
        <v>264</v>
      </c>
      <c r="D212" s="7" t="s">
        <v>260</v>
      </c>
      <c r="E212" s="21">
        <v>120</v>
      </c>
      <c r="F212" s="22" t="s">
        <v>37</v>
      </c>
      <c r="G212" s="30"/>
      <c r="H212" s="30"/>
      <c r="I212" s="30">
        <f t="shared" si="100"/>
        <v>0</v>
      </c>
      <c r="J212" s="40">
        <f>ROUND($G212*(1+$Q$1),2)</f>
        <v>0</v>
      </c>
      <c r="K212" s="40">
        <f>ROUND($H212*(1+$Q$1),2)</f>
        <v>0</v>
      </c>
      <c r="L212" s="40">
        <f t="shared" si="101"/>
        <v>0</v>
      </c>
      <c r="M212" s="40">
        <f t="shared" si="102"/>
        <v>0</v>
      </c>
      <c r="N212" s="40">
        <f t="shared" si="103"/>
        <v>0</v>
      </c>
      <c r="O212" s="41">
        <f t="shared" si="99"/>
        <v>0</v>
      </c>
      <c r="P212" s="127"/>
      <c r="Q212" s="127"/>
      <c r="R212" s="131"/>
      <c r="S212" s="131"/>
    </row>
    <row r="213" spans="1:19" s="24" customFormat="1" x14ac:dyDescent="0.25">
      <c r="A213" s="71" t="s">
        <v>485</v>
      </c>
      <c r="B213" s="39">
        <v>93653</v>
      </c>
      <c r="C213" s="20" t="s">
        <v>265</v>
      </c>
      <c r="D213" s="7" t="s">
        <v>45</v>
      </c>
      <c r="E213" s="21">
        <v>6</v>
      </c>
      <c r="F213" s="22" t="s">
        <v>15</v>
      </c>
      <c r="G213" s="30"/>
      <c r="H213" s="30"/>
      <c r="I213" s="30">
        <f t="shared" si="100"/>
        <v>0</v>
      </c>
      <c r="J213" s="40">
        <f>ROUND($G213*(1+$Q$1),2)</f>
        <v>0</v>
      </c>
      <c r="K213" s="40">
        <f>ROUND($H213*(1+$Q$1),2)</f>
        <v>0</v>
      </c>
      <c r="L213" s="40">
        <f t="shared" si="101"/>
        <v>0</v>
      </c>
      <c r="M213" s="40">
        <f t="shared" si="102"/>
        <v>0</v>
      </c>
      <c r="N213" s="40">
        <f t="shared" si="103"/>
        <v>0</v>
      </c>
      <c r="O213" s="41">
        <f t="shared" si="99"/>
        <v>0</v>
      </c>
      <c r="P213" s="127"/>
      <c r="Q213" s="127"/>
      <c r="R213" s="131"/>
      <c r="S213" s="131"/>
    </row>
    <row r="214" spans="1:19" s="24" customFormat="1" x14ac:dyDescent="0.25">
      <c r="A214" s="71" t="s">
        <v>486</v>
      </c>
      <c r="B214" s="39">
        <v>93654</v>
      </c>
      <c r="C214" s="20" t="s">
        <v>266</v>
      </c>
      <c r="D214" s="7" t="s">
        <v>219</v>
      </c>
      <c r="E214" s="21">
        <v>45</v>
      </c>
      <c r="F214" s="22" t="s">
        <v>15</v>
      </c>
      <c r="G214" s="30"/>
      <c r="H214" s="30"/>
      <c r="I214" s="30">
        <f t="shared" si="100"/>
        <v>0</v>
      </c>
      <c r="J214" s="40">
        <f>ROUND($G214*(1+$Q$1),2)</f>
        <v>0</v>
      </c>
      <c r="K214" s="40">
        <f>ROUND($H214*(1+$Q$1),2)</f>
        <v>0</v>
      </c>
      <c r="L214" s="40">
        <f t="shared" si="101"/>
        <v>0</v>
      </c>
      <c r="M214" s="40">
        <f t="shared" si="102"/>
        <v>0</v>
      </c>
      <c r="N214" s="40">
        <f t="shared" si="103"/>
        <v>0</v>
      </c>
      <c r="O214" s="41">
        <f t="shared" si="99"/>
        <v>0</v>
      </c>
      <c r="P214" s="127"/>
      <c r="Q214" s="127"/>
      <c r="R214" s="131"/>
      <c r="S214" s="131"/>
    </row>
    <row r="215" spans="1:19" s="24" customFormat="1" x14ac:dyDescent="0.25">
      <c r="A215" s="71" t="s">
        <v>487</v>
      </c>
      <c r="B215" s="39">
        <v>93655</v>
      </c>
      <c r="C215" s="20" t="s">
        <v>267</v>
      </c>
      <c r="D215" s="7" t="s">
        <v>9</v>
      </c>
      <c r="E215" s="21">
        <v>12</v>
      </c>
      <c r="F215" s="22" t="s">
        <v>15</v>
      </c>
      <c r="G215" s="30"/>
      <c r="H215" s="30"/>
      <c r="I215" s="30">
        <f t="shared" si="100"/>
        <v>0</v>
      </c>
      <c r="J215" s="40">
        <f>ROUND($G215*(1+$Q$1),2)</f>
        <v>0</v>
      </c>
      <c r="K215" s="40">
        <f>ROUND($H215*(1+$Q$1),2)</f>
        <v>0</v>
      </c>
      <c r="L215" s="40">
        <f t="shared" si="101"/>
        <v>0</v>
      </c>
      <c r="M215" s="40">
        <f t="shared" si="102"/>
        <v>0</v>
      </c>
      <c r="N215" s="40">
        <f t="shared" si="103"/>
        <v>0</v>
      </c>
      <c r="O215" s="41">
        <f t="shared" si="99"/>
        <v>0</v>
      </c>
      <c r="P215" s="127"/>
      <c r="Q215" s="127"/>
      <c r="R215" s="131"/>
      <c r="S215" s="131"/>
    </row>
    <row r="216" spans="1:19" s="24" customFormat="1" x14ac:dyDescent="0.25">
      <c r="A216" s="71" t="s">
        <v>488</v>
      </c>
      <c r="B216" s="39">
        <v>93657</v>
      </c>
      <c r="C216" s="20" t="s">
        <v>268</v>
      </c>
      <c r="D216" s="7" t="s">
        <v>269</v>
      </c>
      <c r="E216" s="21">
        <v>8</v>
      </c>
      <c r="F216" s="22" t="s">
        <v>15</v>
      </c>
      <c r="G216" s="30"/>
      <c r="H216" s="30"/>
      <c r="I216" s="30">
        <f t="shared" si="100"/>
        <v>0</v>
      </c>
      <c r="J216" s="40">
        <f>ROUND($G216*(1+$Q$1),2)</f>
        <v>0</v>
      </c>
      <c r="K216" s="40">
        <f>ROUND($H216*(1+$Q$1),2)</f>
        <v>0</v>
      </c>
      <c r="L216" s="40">
        <f t="shared" si="101"/>
        <v>0</v>
      </c>
      <c r="M216" s="40">
        <f t="shared" si="102"/>
        <v>0</v>
      </c>
      <c r="N216" s="40">
        <f t="shared" si="103"/>
        <v>0</v>
      </c>
      <c r="O216" s="41">
        <f t="shared" si="99"/>
        <v>0</v>
      </c>
      <c r="P216" s="127"/>
      <c r="Q216" s="127"/>
      <c r="R216" s="131"/>
      <c r="S216" s="131"/>
    </row>
    <row r="217" spans="1:19" s="24" customFormat="1" x14ac:dyDescent="0.25">
      <c r="A217" s="71" t="s">
        <v>489</v>
      </c>
      <c r="B217" s="39">
        <v>93670</v>
      </c>
      <c r="C217" s="20" t="s">
        <v>270</v>
      </c>
      <c r="D217" s="7" t="s">
        <v>19</v>
      </c>
      <c r="E217" s="21">
        <v>2</v>
      </c>
      <c r="F217" s="22" t="s">
        <v>15</v>
      </c>
      <c r="G217" s="30"/>
      <c r="H217" s="30"/>
      <c r="I217" s="30">
        <f t="shared" si="100"/>
        <v>0</v>
      </c>
      <c r="J217" s="40">
        <f>ROUND($G217*(1+$Q$1),2)</f>
        <v>0</v>
      </c>
      <c r="K217" s="40">
        <f>ROUND($H217*(1+$Q$1),2)</f>
        <v>0</v>
      </c>
      <c r="L217" s="40">
        <f t="shared" si="101"/>
        <v>0</v>
      </c>
      <c r="M217" s="40">
        <f t="shared" si="102"/>
        <v>0</v>
      </c>
      <c r="N217" s="40">
        <f t="shared" si="103"/>
        <v>0</v>
      </c>
      <c r="O217" s="41">
        <f t="shared" si="99"/>
        <v>0</v>
      </c>
      <c r="P217" s="127"/>
      <c r="Q217" s="127"/>
      <c r="R217" s="131"/>
      <c r="S217" s="131"/>
    </row>
    <row r="218" spans="1:19" s="24" customFormat="1" x14ac:dyDescent="0.25">
      <c r="A218" s="71" t="s">
        <v>490</v>
      </c>
      <c r="B218" s="39">
        <v>93671</v>
      </c>
      <c r="C218" s="20" t="s">
        <v>271</v>
      </c>
      <c r="D218" s="7" t="s">
        <v>19</v>
      </c>
      <c r="E218" s="21">
        <v>2</v>
      </c>
      <c r="F218" s="22" t="s">
        <v>15</v>
      </c>
      <c r="G218" s="30"/>
      <c r="H218" s="30"/>
      <c r="I218" s="30">
        <f t="shared" si="100"/>
        <v>0</v>
      </c>
      <c r="J218" s="40">
        <f>ROUND($G218*(1+$Q$1),2)</f>
        <v>0</v>
      </c>
      <c r="K218" s="40">
        <f>ROUND($H218*(1+$Q$1),2)</f>
        <v>0</v>
      </c>
      <c r="L218" s="40">
        <f t="shared" si="101"/>
        <v>0</v>
      </c>
      <c r="M218" s="40">
        <f t="shared" si="102"/>
        <v>0</v>
      </c>
      <c r="N218" s="40">
        <f t="shared" si="103"/>
        <v>0</v>
      </c>
      <c r="O218" s="41">
        <f t="shared" si="99"/>
        <v>0</v>
      </c>
      <c r="P218" s="127"/>
      <c r="Q218" s="127"/>
      <c r="R218" s="131"/>
      <c r="S218" s="131"/>
    </row>
    <row r="219" spans="1:19" s="24" customFormat="1" x14ac:dyDescent="0.25">
      <c r="A219" s="71" t="s">
        <v>491</v>
      </c>
      <c r="B219" s="39">
        <v>93673</v>
      </c>
      <c r="C219" s="20" t="s">
        <v>272</v>
      </c>
      <c r="D219" s="7" t="s">
        <v>14</v>
      </c>
      <c r="E219" s="21">
        <v>1</v>
      </c>
      <c r="F219" s="22" t="s">
        <v>15</v>
      </c>
      <c r="G219" s="30"/>
      <c r="H219" s="30"/>
      <c r="I219" s="30">
        <f t="shared" si="100"/>
        <v>0</v>
      </c>
      <c r="J219" s="40">
        <f>ROUND($G219*(1+$Q$1),2)</f>
        <v>0</v>
      </c>
      <c r="K219" s="40">
        <f>ROUND($H219*(1+$Q$1),2)</f>
        <v>0</v>
      </c>
      <c r="L219" s="40">
        <f t="shared" si="101"/>
        <v>0</v>
      </c>
      <c r="M219" s="40">
        <f t="shared" si="102"/>
        <v>0</v>
      </c>
      <c r="N219" s="40">
        <f t="shared" si="103"/>
        <v>0</v>
      </c>
      <c r="O219" s="41">
        <f t="shared" si="99"/>
        <v>0</v>
      </c>
      <c r="P219" s="127"/>
      <c r="Q219" s="127"/>
      <c r="R219" s="131"/>
      <c r="S219" s="131"/>
    </row>
    <row r="220" spans="1:19" s="24" customFormat="1" x14ac:dyDescent="0.25">
      <c r="A220" s="71" t="s">
        <v>492</v>
      </c>
      <c r="B220" s="32" t="s">
        <v>667</v>
      </c>
      <c r="C220" s="20" t="s">
        <v>273</v>
      </c>
      <c r="D220" s="7" t="s">
        <v>19</v>
      </c>
      <c r="E220" s="21">
        <v>2</v>
      </c>
      <c r="F220" s="22" t="s">
        <v>15</v>
      </c>
      <c r="G220" s="30"/>
      <c r="H220" s="30"/>
      <c r="I220" s="30">
        <f t="shared" si="100"/>
        <v>0</v>
      </c>
      <c r="J220" s="40">
        <f>ROUND($G220*(1+$Q$1),2)</f>
        <v>0</v>
      </c>
      <c r="K220" s="40">
        <f>ROUND($H220*(1+$Q$1),2)</f>
        <v>0</v>
      </c>
      <c r="L220" s="40">
        <f t="shared" si="101"/>
        <v>0</v>
      </c>
      <c r="M220" s="40">
        <f t="shared" si="102"/>
        <v>0</v>
      </c>
      <c r="N220" s="40">
        <f t="shared" si="103"/>
        <v>0</v>
      </c>
      <c r="O220" s="41">
        <f t="shared" si="99"/>
        <v>0</v>
      </c>
      <c r="P220" s="127"/>
      <c r="Q220" s="127"/>
      <c r="R220" s="131"/>
      <c r="S220" s="131"/>
    </row>
    <row r="221" spans="1:19" s="24" customFormat="1" x14ac:dyDescent="0.25">
      <c r="A221" s="71" t="s">
        <v>493</v>
      </c>
      <c r="B221" s="32" t="s">
        <v>668</v>
      </c>
      <c r="C221" s="20" t="s">
        <v>274</v>
      </c>
      <c r="D221" s="7" t="s">
        <v>14</v>
      </c>
      <c r="E221" s="21">
        <v>1</v>
      </c>
      <c r="F221" s="22" t="s">
        <v>15</v>
      </c>
      <c r="G221" s="30"/>
      <c r="H221" s="30"/>
      <c r="I221" s="30">
        <f t="shared" si="100"/>
        <v>0</v>
      </c>
      <c r="J221" s="40">
        <f>ROUND($G221*(1+$Q$1),2)</f>
        <v>0</v>
      </c>
      <c r="K221" s="40">
        <f>ROUND($H221*(1+$Q$1),2)</f>
        <v>0</v>
      </c>
      <c r="L221" s="40">
        <f t="shared" si="101"/>
        <v>0</v>
      </c>
      <c r="M221" s="40">
        <f t="shared" si="102"/>
        <v>0</v>
      </c>
      <c r="N221" s="40">
        <f t="shared" si="103"/>
        <v>0</v>
      </c>
      <c r="O221" s="41">
        <f t="shared" si="99"/>
        <v>0</v>
      </c>
      <c r="P221" s="127"/>
      <c r="Q221" s="127"/>
      <c r="R221" s="131"/>
      <c r="S221" s="131"/>
    </row>
    <row r="222" spans="1:19" s="24" customFormat="1" x14ac:dyDescent="0.25">
      <c r="A222" s="71" t="s">
        <v>494</v>
      </c>
      <c r="B222" s="32" t="s">
        <v>669</v>
      </c>
      <c r="C222" s="20" t="s">
        <v>275</v>
      </c>
      <c r="D222" s="7" t="s">
        <v>130</v>
      </c>
      <c r="E222" s="21">
        <v>7</v>
      </c>
      <c r="F222" s="22" t="s">
        <v>15</v>
      </c>
      <c r="G222" s="30"/>
      <c r="H222" s="30"/>
      <c r="I222" s="30">
        <f t="shared" si="100"/>
        <v>0</v>
      </c>
      <c r="J222" s="40">
        <f>ROUND($G222*(1+$Q$1),2)</f>
        <v>0</v>
      </c>
      <c r="K222" s="40">
        <f>ROUND($H222*(1+$Q$1),2)</f>
        <v>0</v>
      </c>
      <c r="L222" s="40">
        <f t="shared" si="101"/>
        <v>0</v>
      </c>
      <c r="M222" s="40">
        <f t="shared" si="102"/>
        <v>0</v>
      </c>
      <c r="N222" s="40">
        <f t="shared" si="103"/>
        <v>0</v>
      </c>
      <c r="O222" s="41">
        <f t="shared" si="99"/>
        <v>0</v>
      </c>
      <c r="P222" s="127"/>
      <c r="Q222" s="127"/>
      <c r="R222" s="131"/>
      <c r="S222" s="131"/>
    </row>
    <row r="223" spans="1:19" s="24" customFormat="1" x14ac:dyDescent="0.25">
      <c r="A223" s="71" t="s">
        <v>495</v>
      </c>
      <c r="B223" s="32" t="s">
        <v>670</v>
      </c>
      <c r="C223" s="20" t="s">
        <v>276</v>
      </c>
      <c r="D223" s="7" t="s">
        <v>19</v>
      </c>
      <c r="E223" s="21">
        <v>2</v>
      </c>
      <c r="F223" s="22" t="s">
        <v>15</v>
      </c>
      <c r="G223" s="30"/>
      <c r="H223" s="30"/>
      <c r="I223" s="30">
        <f t="shared" si="100"/>
        <v>0</v>
      </c>
      <c r="J223" s="40">
        <f>ROUND($G223*(1+$Q$1),2)</f>
        <v>0</v>
      </c>
      <c r="K223" s="40">
        <f>ROUND($H223*(1+$Q$1),2)</f>
        <v>0</v>
      </c>
      <c r="L223" s="40">
        <f t="shared" si="101"/>
        <v>0</v>
      </c>
      <c r="M223" s="40">
        <f t="shared" si="102"/>
        <v>0</v>
      </c>
      <c r="N223" s="40">
        <f t="shared" si="103"/>
        <v>0</v>
      </c>
      <c r="O223" s="41">
        <f t="shared" si="99"/>
        <v>0</v>
      </c>
      <c r="P223" s="127"/>
      <c r="Q223" s="127"/>
      <c r="R223" s="131"/>
      <c r="S223" s="131"/>
    </row>
    <row r="224" spans="1:19" s="24" customFormat="1" x14ac:dyDescent="0.25">
      <c r="A224" s="71" t="s">
        <v>496</v>
      </c>
      <c r="B224" s="32" t="s">
        <v>671</v>
      </c>
      <c r="C224" s="20" t="s">
        <v>277</v>
      </c>
      <c r="D224" s="7" t="s">
        <v>43</v>
      </c>
      <c r="E224" s="21">
        <v>4</v>
      </c>
      <c r="F224" s="22" t="s">
        <v>15</v>
      </c>
      <c r="G224" s="30"/>
      <c r="H224" s="30"/>
      <c r="I224" s="30">
        <f t="shared" si="100"/>
        <v>0</v>
      </c>
      <c r="J224" s="40">
        <f>ROUND($G224*(1+$Q$1),2)</f>
        <v>0</v>
      </c>
      <c r="K224" s="40">
        <f>ROUND($H224*(1+$Q$1),2)</f>
        <v>0</v>
      </c>
      <c r="L224" s="40">
        <f t="shared" si="101"/>
        <v>0</v>
      </c>
      <c r="M224" s="40">
        <f t="shared" si="102"/>
        <v>0</v>
      </c>
      <c r="N224" s="40">
        <f t="shared" si="103"/>
        <v>0</v>
      </c>
      <c r="O224" s="41">
        <f t="shared" si="99"/>
        <v>0</v>
      </c>
      <c r="P224" s="127"/>
      <c r="Q224" s="127"/>
      <c r="R224" s="131"/>
      <c r="S224" s="131"/>
    </row>
    <row r="225" spans="1:19" s="24" customFormat="1" x14ac:dyDescent="0.25">
      <c r="A225" s="71" t="s">
        <v>497</v>
      </c>
      <c r="B225" s="32" t="s">
        <v>672</v>
      </c>
      <c r="C225" s="20" t="s">
        <v>278</v>
      </c>
      <c r="D225" s="7" t="s">
        <v>45</v>
      </c>
      <c r="E225" s="21">
        <v>6</v>
      </c>
      <c r="F225" s="22" t="s">
        <v>15</v>
      </c>
      <c r="G225" s="30"/>
      <c r="H225" s="30"/>
      <c r="I225" s="30">
        <f t="shared" si="100"/>
        <v>0</v>
      </c>
      <c r="J225" s="40">
        <f>ROUND($G225*(1+$Q$1),2)</f>
        <v>0</v>
      </c>
      <c r="K225" s="40">
        <f>ROUND($H225*(1+$Q$1),2)</f>
        <v>0</v>
      </c>
      <c r="L225" s="40">
        <f t="shared" si="101"/>
        <v>0</v>
      </c>
      <c r="M225" s="40">
        <f t="shared" si="102"/>
        <v>0</v>
      </c>
      <c r="N225" s="40">
        <f t="shared" si="103"/>
        <v>0</v>
      </c>
      <c r="O225" s="41">
        <f t="shared" si="99"/>
        <v>0</v>
      </c>
      <c r="P225" s="127"/>
      <c r="Q225" s="127"/>
      <c r="R225" s="131"/>
      <c r="S225" s="131"/>
    </row>
    <row r="226" spans="1:19" s="31" customFormat="1" ht="25.5" x14ac:dyDescent="0.25">
      <c r="A226" s="77" t="s">
        <v>498</v>
      </c>
      <c r="B226" s="32" t="s">
        <v>673</v>
      </c>
      <c r="C226" s="23" t="s">
        <v>327</v>
      </c>
      <c r="D226" s="23" t="s">
        <v>14</v>
      </c>
      <c r="E226" s="21">
        <v>5</v>
      </c>
      <c r="F226" s="22" t="s">
        <v>15</v>
      </c>
      <c r="G226" s="30"/>
      <c r="H226" s="30"/>
      <c r="I226" s="30">
        <f t="shared" si="100"/>
        <v>0</v>
      </c>
      <c r="J226" s="30">
        <f>ROUND($G226*(1+$Q$1),2)</f>
        <v>0</v>
      </c>
      <c r="K226" s="30">
        <f>ROUND($H226*(1+$Q$1),2)</f>
        <v>0</v>
      </c>
      <c r="L226" s="30">
        <f t="shared" si="101"/>
        <v>0</v>
      </c>
      <c r="M226" s="30">
        <f t="shared" si="102"/>
        <v>0</v>
      </c>
      <c r="N226" s="30">
        <f t="shared" si="103"/>
        <v>0</v>
      </c>
      <c r="O226" s="117">
        <f t="shared" si="99"/>
        <v>0</v>
      </c>
      <c r="P226" s="128"/>
      <c r="Q226" s="128"/>
      <c r="R226" s="129"/>
      <c r="S226" s="129"/>
    </row>
    <row r="227" spans="1:19" s="16" customFormat="1" x14ac:dyDescent="0.25">
      <c r="A227" s="90" t="s">
        <v>329</v>
      </c>
      <c r="B227" s="91"/>
      <c r="C227" s="92"/>
      <c r="D227" s="57"/>
      <c r="E227" s="34"/>
      <c r="F227" s="35"/>
      <c r="G227" s="36"/>
      <c r="H227" s="36"/>
      <c r="I227" s="36"/>
      <c r="J227" s="37"/>
      <c r="K227" s="37"/>
      <c r="L227" s="37"/>
      <c r="M227" s="37">
        <f>SUM(M178:M226)</f>
        <v>0</v>
      </c>
      <c r="N227" s="37">
        <f t="shared" ref="N227:O227" si="104">SUM(N178:N226)</f>
        <v>0</v>
      </c>
      <c r="O227" s="38">
        <f t="shared" si="104"/>
        <v>0</v>
      </c>
      <c r="P227" s="15"/>
      <c r="Q227" s="15"/>
      <c r="R227" s="133"/>
      <c r="S227" s="133"/>
    </row>
    <row r="228" spans="1:19" s="16" customFormat="1" x14ac:dyDescent="0.25">
      <c r="A228" s="75">
        <v>20</v>
      </c>
      <c r="B228" s="25"/>
      <c r="C228" s="26" t="s">
        <v>279</v>
      </c>
      <c r="D228" s="26"/>
      <c r="E228" s="26"/>
      <c r="F228" s="26"/>
      <c r="G228" s="26"/>
      <c r="H228" s="26"/>
      <c r="I228" s="26"/>
      <c r="J228" s="26"/>
      <c r="K228" s="26"/>
      <c r="L228" s="26"/>
      <c r="M228" s="26"/>
      <c r="N228" s="26"/>
      <c r="O228" s="28"/>
      <c r="P228" s="15"/>
      <c r="Q228" s="15"/>
      <c r="R228" s="15"/>
      <c r="S228" s="15"/>
    </row>
    <row r="229" spans="1:19" s="24" customFormat="1" x14ac:dyDescent="0.25">
      <c r="A229" s="71" t="s">
        <v>499</v>
      </c>
      <c r="B229" s="39">
        <v>98307</v>
      </c>
      <c r="C229" s="20" t="s">
        <v>280</v>
      </c>
      <c r="D229" s="7" t="s">
        <v>230</v>
      </c>
      <c r="E229" s="21">
        <v>39</v>
      </c>
      <c r="F229" s="22" t="s">
        <v>15</v>
      </c>
      <c r="G229" s="30"/>
      <c r="H229" s="30"/>
      <c r="I229" s="30">
        <f t="shared" ref="I229:I243" si="105">SUM(H229+G229)</f>
        <v>0</v>
      </c>
      <c r="J229" s="40">
        <f>ROUND($G229*(1+$Q$1),2)</f>
        <v>0</v>
      </c>
      <c r="K229" s="40">
        <f>ROUND($H229*(1+$Q$1),2)</f>
        <v>0</v>
      </c>
      <c r="L229" s="40">
        <f t="shared" ref="L229:L243" si="106">SUM(K229+J229)</f>
        <v>0</v>
      </c>
      <c r="M229" s="40">
        <f t="shared" ref="M229:M243" si="107">ROUND(J229*E229,2)</f>
        <v>0</v>
      </c>
      <c r="N229" s="40">
        <f t="shared" ref="N229:N243" si="108">ROUND(E229*K229,2)</f>
        <v>0</v>
      </c>
      <c r="O229" s="41">
        <f t="shared" ref="O229" si="109">SUM(N229+M229)</f>
        <v>0</v>
      </c>
      <c r="P229" s="127"/>
      <c r="Q229" s="127"/>
      <c r="R229" s="131"/>
      <c r="S229" s="131"/>
    </row>
    <row r="230" spans="1:19" s="24" customFormat="1" x14ac:dyDescent="0.25">
      <c r="A230" s="71" t="s">
        <v>500</v>
      </c>
      <c r="B230" s="39">
        <v>97667</v>
      </c>
      <c r="C230" s="20" t="s">
        <v>245</v>
      </c>
      <c r="D230" s="7" t="s">
        <v>281</v>
      </c>
      <c r="E230" s="21">
        <v>65</v>
      </c>
      <c r="F230" s="22" t="s">
        <v>37</v>
      </c>
      <c r="G230" s="30"/>
      <c r="H230" s="30"/>
      <c r="I230" s="30">
        <f t="shared" si="105"/>
        <v>0</v>
      </c>
      <c r="J230" s="40">
        <f>ROUND($G230*(1+$Q$1),2)</f>
        <v>0</v>
      </c>
      <c r="K230" s="40">
        <f>ROUND($H230*(1+$Q$1),2)</f>
        <v>0</v>
      </c>
      <c r="L230" s="40">
        <f t="shared" si="106"/>
        <v>0</v>
      </c>
      <c r="M230" s="40">
        <f t="shared" si="107"/>
        <v>0</v>
      </c>
      <c r="N230" s="40">
        <f t="shared" si="108"/>
        <v>0</v>
      </c>
      <c r="O230" s="41">
        <f t="shared" ref="O230:O243" si="110">SUM(N230+M230)</f>
        <v>0</v>
      </c>
      <c r="P230" s="127"/>
      <c r="Q230" s="127"/>
      <c r="R230" s="131"/>
      <c r="S230" s="131"/>
    </row>
    <row r="231" spans="1:19" s="24" customFormat="1" x14ac:dyDescent="0.25">
      <c r="A231" s="71" t="s">
        <v>501</v>
      </c>
      <c r="B231" s="39">
        <v>98295</v>
      </c>
      <c r="C231" s="20" t="s">
        <v>282</v>
      </c>
      <c r="D231" s="7" t="s">
        <v>283</v>
      </c>
      <c r="E231" s="21">
        <v>1400</v>
      </c>
      <c r="F231" s="22" t="s">
        <v>37</v>
      </c>
      <c r="G231" s="30"/>
      <c r="H231" s="30"/>
      <c r="I231" s="30">
        <f t="shared" si="105"/>
        <v>0</v>
      </c>
      <c r="J231" s="40">
        <f>ROUND($G231*(1+$Q$1),2)</f>
        <v>0</v>
      </c>
      <c r="K231" s="40">
        <f>ROUND($H231*(1+$Q$1),2)</f>
        <v>0</v>
      </c>
      <c r="L231" s="40">
        <f t="shared" si="106"/>
        <v>0</v>
      </c>
      <c r="M231" s="40">
        <f t="shared" si="107"/>
        <v>0</v>
      </c>
      <c r="N231" s="40">
        <f t="shared" si="108"/>
        <v>0</v>
      </c>
      <c r="O231" s="41">
        <f t="shared" si="110"/>
        <v>0</v>
      </c>
      <c r="P231" s="127"/>
      <c r="Q231" s="127"/>
      <c r="R231" s="131"/>
      <c r="S231" s="131"/>
    </row>
    <row r="232" spans="1:19" s="24" customFormat="1" x14ac:dyDescent="0.25">
      <c r="A232" s="71" t="s">
        <v>502</v>
      </c>
      <c r="B232" s="39">
        <v>98301</v>
      </c>
      <c r="C232" s="20" t="s">
        <v>284</v>
      </c>
      <c r="D232" s="7" t="s">
        <v>14</v>
      </c>
      <c r="E232" s="21">
        <v>1</v>
      </c>
      <c r="F232" s="22" t="s">
        <v>15</v>
      </c>
      <c r="G232" s="30"/>
      <c r="H232" s="30"/>
      <c r="I232" s="30">
        <f t="shared" si="105"/>
        <v>0</v>
      </c>
      <c r="J232" s="40">
        <f>ROUND($G232*(1+$Q$1),2)</f>
        <v>0</v>
      </c>
      <c r="K232" s="40">
        <f>ROUND($H232*(1+$Q$1),2)</f>
        <v>0</v>
      </c>
      <c r="L232" s="40">
        <f t="shared" si="106"/>
        <v>0</v>
      </c>
      <c r="M232" s="40">
        <f t="shared" si="107"/>
        <v>0</v>
      </c>
      <c r="N232" s="40">
        <f t="shared" si="108"/>
        <v>0</v>
      </c>
      <c r="O232" s="41">
        <f t="shared" si="110"/>
        <v>0</v>
      </c>
      <c r="P232" s="127"/>
      <c r="Q232" s="127"/>
      <c r="R232" s="131"/>
      <c r="S232" s="131"/>
    </row>
    <row r="233" spans="1:19" s="24" customFormat="1" x14ac:dyDescent="0.25">
      <c r="A233" s="71" t="s">
        <v>503</v>
      </c>
      <c r="B233" s="39">
        <v>98593</v>
      </c>
      <c r="C233" s="20" t="s">
        <v>285</v>
      </c>
      <c r="D233" s="7" t="s">
        <v>19</v>
      </c>
      <c r="E233" s="21">
        <v>2</v>
      </c>
      <c r="F233" s="22" t="s">
        <v>15</v>
      </c>
      <c r="G233" s="30"/>
      <c r="H233" s="30"/>
      <c r="I233" s="30">
        <f t="shared" si="105"/>
        <v>0</v>
      </c>
      <c r="J233" s="40">
        <f>ROUND($G233*(1+$Q$1),2)</f>
        <v>0</v>
      </c>
      <c r="K233" s="40">
        <f>ROUND($H233*(1+$Q$1),2)</f>
        <v>0</v>
      </c>
      <c r="L233" s="40">
        <f t="shared" si="106"/>
        <v>0</v>
      </c>
      <c r="M233" s="40">
        <f t="shared" si="107"/>
        <v>0</v>
      </c>
      <c r="N233" s="40">
        <f t="shared" si="108"/>
        <v>0</v>
      </c>
      <c r="O233" s="41">
        <f t="shared" si="110"/>
        <v>0</v>
      </c>
      <c r="P233" s="127"/>
      <c r="Q233" s="127"/>
      <c r="R233" s="131"/>
      <c r="S233" s="131"/>
    </row>
    <row r="234" spans="1:19" s="24" customFormat="1" x14ac:dyDescent="0.25">
      <c r="A234" s="71" t="s">
        <v>504</v>
      </c>
      <c r="B234" s="32" t="s">
        <v>692</v>
      </c>
      <c r="C234" s="20" t="s">
        <v>286</v>
      </c>
      <c r="D234" s="7" t="s">
        <v>287</v>
      </c>
      <c r="E234" s="21">
        <v>78</v>
      </c>
      <c r="F234" s="22" t="s">
        <v>15</v>
      </c>
      <c r="G234" s="30"/>
      <c r="H234" s="30"/>
      <c r="I234" s="30">
        <f t="shared" si="105"/>
        <v>0</v>
      </c>
      <c r="J234" s="40">
        <f>ROUND($G234*(1+$Q$1),2)</f>
        <v>0</v>
      </c>
      <c r="K234" s="40">
        <f>ROUND($H234*(1+$Q$1),2)</f>
        <v>0</v>
      </c>
      <c r="L234" s="40">
        <f t="shared" si="106"/>
        <v>0</v>
      </c>
      <c r="M234" s="40">
        <f t="shared" si="107"/>
        <v>0</v>
      </c>
      <c r="N234" s="40">
        <f t="shared" si="108"/>
        <v>0</v>
      </c>
      <c r="O234" s="41">
        <f t="shared" si="110"/>
        <v>0</v>
      </c>
      <c r="P234" s="127"/>
      <c r="Q234" s="127"/>
      <c r="R234" s="131"/>
      <c r="S234" s="132"/>
    </row>
    <row r="235" spans="1:19" s="24" customFormat="1" x14ac:dyDescent="0.25">
      <c r="A235" s="71" t="s">
        <v>505</v>
      </c>
      <c r="B235" s="32" t="s">
        <v>693</v>
      </c>
      <c r="C235" s="20" t="s">
        <v>288</v>
      </c>
      <c r="D235" s="7" t="s">
        <v>14</v>
      </c>
      <c r="E235" s="21">
        <v>1</v>
      </c>
      <c r="F235" s="22" t="s">
        <v>15</v>
      </c>
      <c r="G235" s="30"/>
      <c r="H235" s="30"/>
      <c r="I235" s="30">
        <f t="shared" si="105"/>
        <v>0</v>
      </c>
      <c r="J235" s="40">
        <f>ROUND($G235*(1+$Q$1),2)</f>
        <v>0</v>
      </c>
      <c r="K235" s="40">
        <f>ROUND($H235*(1+$Q$1),2)</f>
        <v>0</v>
      </c>
      <c r="L235" s="40">
        <f t="shared" si="106"/>
        <v>0</v>
      </c>
      <c r="M235" s="40">
        <f t="shared" si="107"/>
        <v>0</v>
      </c>
      <c r="N235" s="40">
        <f t="shared" si="108"/>
        <v>0</v>
      </c>
      <c r="O235" s="41">
        <f t="shared" si="110"/>
        <v>0</v>
      </c>
      <c r="P235" s="127"/>
      <c r="Q235" s="127"/>
      <c r="R235" s="131"/>
      <c r="S235" s="132"/>
    </row>
    <row r="236" spans="1:19" s="24" customFormat="1" x14ac:dyDescent="0.25">
      <c r="A236" s="71" t="s">
        <v>506</v>
      </c>
      <c r="B236" s="32" t="s">
        <v>694</v>
      </c>
      <c r="C236" s="20" t="s">
        <v>289</v>
      </c>
      <c r="D236" s="7" t="s">
        <v>14</v>
      </c>
      <c r="E236" s="21">
        <v>1</v>
      </c>
      <c r="F236" s="22" t="s">
        <v>15</v>
      </c>
      <c r="G236" s="30"/>
      <c r="H236" s="30"/>
      <c r="I236" s="30">
        <f t="shared" si="105"/>
        <v>0</v>
      </c>
      <c r="J236" s="40">
        <f>ROUND($G236*(1+$Q$1),2)</f>
        <v>0</v>
      </c>
      <c r="K236" s="40">
        <f>ROUND($H236*(1+$Q$1),2)</f>
        <v>0</v>
      </c>
      <c r="L236" s="40">
        <f t="shared" si="106"/>
        <v>0</v>
      </c>
      <c r="M236" s="40">
        <f t="shared" si="107"/>
        <v>0</v>
      </c>
      <c r="N236" s="40">
        <f t="shared" si="108"/>
        <v>0</v>
      </c>
      <c r="O236" s="41">
        <f t="shared" si="110"/>
        <v>0</v>
      </c>
      <c r="P236" s="127"/>
      <c r="Q236" s="127"/>
      <c r="R236" s="131"/>
      <c r="S236" s="132"/>
    </row>
    <row r="237" spans="1:19" s="24" customFormat="1" x14ac:dyDescent="0.25">
      <c r="A237" s="71" t="s">
        <v>507</v>
      </c>
      <c r="B237" s="32" t="s">
        <v>695</v>
      </c>
      <c r="C237" s="20" t="s">
        <v>290</v>
      </c>
      <c r="D237" s="7" t="s">
        <v>14</v>
      </c>
      <c r="E237" s="21">
        <v>1</v>
      </c>
      <c r="F237" s="22" t="s">
        <v>15</v>
      </c>
      <c r="G237" s="30"/>
      <c r="H237" s="30"/>
      <c r="I237" s="30">
        <f t="shared" si="105"/>
        <v>0</v>
      </c>
      <c r="J237" s="40">
        <f>ROUND($G237*(1+$Q$1),2)</f>
        <v>0</v>
      </c>
      <c r="K237" s="40">
        <f>ROUND($H237*(1+$Q$1),2)</f>
        <v>0</v>
      </c>
      <c r="L237" s="40">
        <f t="shared" si="106"/>
        <v>0</v>
      </c>
      <c r="M237" s="40">
        <f t="shared" si="107"/>
        <v>0</v>
      </c>
      <c r="N237" s="40">
        <f t="shared" si="108"/>
        <v>0</v>
      </c>
      <c r="O237" s="41">
        <f t="shared" si="110"/>
        <v>0</v>
      </c>
      <c r="P237" s="127"/>
      <c r="Q237" s="127"/>
      <c r="R237" s="131"/>
      <c r="S237" s="131"/>
    </row>
    <row r="238" spans="1:19" s="24" customFormat="1" x14ac:dyDescent="0.25">
      <c r="A238" s="71" t="s">
        <v>508</v>
      </c>
      <c r="B238" s="32" t="s">
        <v>696</v>
      </c>
      <c r="C238" s="20" t="s">
        <v>291</v>
      </c>
      <c r="D238" s="7" t="s">
        <v>45</v>
      </c>
      <c r="E238" s="21">
        <v>6</v>
      </c>
      <c r="F238" s="22" t="s">
        <v>15</v>
      </c>
      <c r="G238" s="30"/>
      <c r="H238" s="30"/>
      <c r="I238" s="30">
        <f t="shared" si="105"/>
        <v>0</v>
      </c>
      <c r="J238" s="40">
        <f>ROUND($G238*(1+$Q$1),2)</f>
        <v>0</v>
      </c>
      <c r="K238" s="40">
        <f>ROUND($H238*(1+$Q$1),2)</f>
        <v>0</v>
      </c>
      <c r="L238" s="40">
        <f t="shared" si="106"/>
        <v>0</v>
      </c>
      <c r="M238" s="40">
        <f t="shared" si="107"/>
        <v>0</v>
      </c>
      <c r="N238" s="40">
        <f t="shared" si="108"/>
        <v>0</v>
      </c>
      <c r="O238" s="41">
        <f t="shared" si="110"/>
        <v>0</v>
      </c>
      <c r="P238" s="127"/>
      <c r="Q238" s="127"/>
      <c r="R238" s="131"/>
      <c r="S238" s="132"/>
    </row>
    <row r="239" spans="1:19" s="24" customFormat="1" x14ac:dyDescent="0.25">
      <c r="A239" s="71" t="s">
        <v>509</v>
      </c>
      <c r="B239" s="32">
        <v>98269</v>
      </c>
      <c r="C239" s="20" t="s">
        <v>292</v>
      </c>
      <c r="D239" s="7" t="s">
        <v>47</v>
      </c>
      <c r="E239" s="21">
        <v>10</v>
      </c>
      <c r="F239" s="22" t="s">
        <v>37</v>
      </c>
      <c r="G239" s="30"/>
      <c r="H239" s="30"/>
      <c r="I239" s="30">
        <f t="shared" si="105"/>
        <v>0</v>
      </c>
      <c r="J239" s="40">
        <f>ROUND($G239*(1+$Q$1),2)</f>
        <v>0</v>
      </c>
      <c r="K239" s="40">
        <f>ROUND($H239*(1+$Q$1),2)</f>
        <v>0</v>
      </c>
      <c r="L239" s="40">
        <f t="shared" si="106"/>
        <v>0</v>
      </c>
      <c r="M239" s="40">
        <f t="shared" si="107"/>
        <v>0</v>
      </c>
      <c r="N239" s="40">
        <f t="shared" si="108"/>
        <v>0</v>
      </c>
      <c r="O239" s="41">
        <f t="shared" si="110"/>
        <v>0</v>
      </c>
      <c r="P239" s="127"/>
      <c r="Q239" s="127"/>
      <c r="R239" s="131"/>
      <c r="S239" s="131"/>
    </row>
    <row r="240" spans="1:19" s="24" customFormat="1" x14ac:dyDescent="0.25">
      <c r="A240" s="71" t="s">
        <v>510</v>
      </c>
      <c r="B240" s="32">
        <v>98402</v>
      </c>
      <c r="C240" s="20" t="s">
        <v>293</v>
      </c>
      <c r="D240" s="7" t="s">
        <v>294</v>
      </c>
      <c r="E240" s="21">
        <v>70</v>
      </c>
      <c r="F240" s="22" t="s">
        <v>37</v>
      </c>
      <c r="G240" s="30"/>
      <c r="H240" s="30"/>
      <c r="I240" s="30">
        <f t="shared" si="105"/>
        <v>0</v>
      </c>
      <c r="J240" s="40">
        <f>ROUND($G240*(1+$Q$1),2)</f>
        <v>0</v>
      </c>
      <c r="K240" s="40">
        <f>ROUND($H240*(1+$Q$1),2)</f>
        <v>0</v>
      </c>
      <c r="L240" s="40">
        <f t="shared" si="106"/>
        <v>0</v>
      </c>
      <c r="M240" s="40">
        <f t="shared" si="107"/>
        <v>0</v>
      </c>
      <c r="N240" s="40">
        <f t="shared" si="108"/>
        <v>0</v>
      </c>
      <c r="O240" s="41">
        <f t="shared" si="110"/>
        <v>0</v>
      </c>
      <c r="P240" s="127"/>
      <c r="Q240" s="127"/>
      <c r="R240" s="131"/>
      <c r="S240" s="131"/>
    </row>
    <row r="241" spans="1:19" s="24" customFormat="1" x14ac:dyDescent="0.25">
      <c r="A241" s="71" t="s">
        <v>511</v>
      </c>
      <c r="B241" s="32" t="s">
        <v>697</v>
      </c>
      <c r="C241" s="20" t="s">
        <v>295</v>
      </c>
      <c r="D241" s="7" t="s">
        <v>14</v>
      </c>
      <c r="E241" s="21">
        <v>1</v>
      </c>
      <c r="F241" s="22" t="s">
        <v>15</v>
      </c>
      <c r="G241" s="30"/>
      <c r="H241" s="30"/>
      <c r="I241" s="30">
        <f t="shared" si="105"/>
        <v>0</v>
      </c>
      <c r="J241" s="40">
        <f>ROUND($G241*(1+$Q$1),2)</f>
        <v>0</v>
      </c>
      <c r="K241" s="40">
        <f>ROUND($H241*(1+$Q$1),2)</f>
        <v>0</v>
      </c>
      <c r="L241" s="40">
        <f t="shared" si="106"/>
        <v>0</v>
      </c>
      <c r="M241" s="40">
        <f t="shared" si="107"/>
        <v>0</v>
      </c>
      <c r="N241" s="40">
        <f t="shared" si="108"/>
        <v>0</v>
      </c>
      <c r="O241" s="41">
        <f t="shared" si="110"/>
        <v>0</v>
      </c>
      <c r="P241" s="127"/>
      <c r="Q241" s="127"/>
      <c r="R241" s="131"/>
      <c r="S241" s="131"/>
    </row>
    <row r="242" spans="1:19" s="24" customFormat="1" x14ac:dyDescent="0.25">
      <c r="A242" s="71" t="s">
        <v>512</v>
      </c>
      <c r="B242" s="32" t="s">
        <v>665</v>
      </c>
      <c r="C242" s="20" t="s">
        <v>250</v>
      </c>
      <c r="D242" s="7" t="s">
        <v>296</v>
      </c>
      <c r="E242" s="21">
        <v>42</v>
      </c>
      <c r="F242" s="22" t="s">
        <v>37</v>
      </c>
      <c r="G242" s="30"/>
      <c r="H242" s="30"/>
      <c r="I242" s="30">
        <f t="shared" si="105"/>
        <v>0</v>
      </c>
      <c r="J242" s="40">
        <f>ROUND($G242*(1+$Q$1),2)</f>
        <v>0</v>
      </c>
      <c r="K242" s="40">
        <f>ROUND($H242*(1+$Q$1),2)</f>
        <v>0</v>
      </c>
      <c r="L242" s="40">
        <f t="shared" si="106"/>
        <v>0</v>
      </c>
      <c r="M242" s="40">
        <f t="shared" si="107"/>
        <v>0</v>
      </c>
      <c r="N242" s="40">
        <f t="shared" si="108"/>
        <v>0</v>
      </c>
      <c r="O242" s="41">
        <f t="shared" si="110"/>
        <v>0</v>
      </c>
      <c r="P242" s="127"/>
      <c r="Q242" s="127"/>
      <c r="R242" s="131"/>
      <c r="S242" s="131"/>
    </row>
    <row r="243" spans="1:19" s="24" customFormat="1" x14ac:dyDescent="0.25">
      <c r="A243" s="71" t="s">
        <v>513</v>
      </c>
      <c r="B243" s="39">
        <v>91835</v>
      </c>
      <c r="C243" s="20" t="s">
        <v>246</v>
      </c>
      <c r="D243" s="7" t="s">
        <v>256</v>
      </c>
      <c r="E243" s="21">
        <v>112.41</v>
      </c>
      <c r="F243" s="22" t="s">
        <v>37</v>
      </c>
      <c r="G243" s="30"/>
      <c r="H243" s="30"/>
      <c r="I243" s="30">
        <f t="shared" si="105"/>
        <v>0</v>
      </c>
      <c r="J243" s="40">
        <f>ROUND($G243*(1+$Q$1),2)</f>
        <v>0</v>
      </c>
      <c r="K243" s="40">
        <f>ROUND($H243*(1+$Q$1),2)</f>
        <v>0</v>
      </c>
      <c r="L243" s="40">
        <f t="shared" si="106"/>
        <v>0</v>
      </c>
      <c r="M243" s="40">
        <f t="shared" si="107"/>
        <v>0</v>
      </c>
      <c r="N243" s="40">
        <f t="shared" si="108"/>
        <v>0</v>
      </c>
      <c r="O243" s="41">
        <f t="shared" si="110"/>
        <v>0</v>
      </c>
      <c r="P243" s="127"/>
      <c r="Q243" s="127"/>
      <c r="R243" s="131"/>
      <c r="S243" s="131"/>
    </row>
    <row r="244" spans="1:19" s="16" customFormat="1" x14ac:dyDescent="0.25">
      <c r="A244" s="90" t="s">
        <v>330</v>
      </c>
      <c r="B244" s="91"/>
      <c r="C244" s="92"/>
      <c r="D244" s="57"/>
      <c r="E244" s="34"/>
      <c r="F244" s="35"/>
      <c r="G244" s="36"/>
      <c r="H244" s="36"/>
      <c r="I244" s="36"/>
      <c r="J244" s="37"/>
      <c r="K244" s="37"/>
      <c r="L244" s="37"/>
      <c r="M244" s="37">
        <f>SUM(M229:M243)</f>
        <v>0</v>
      </c>
      <c r="N244" s="37">
        <f t="shared" ref="N244:O244" si="111">SUM(N229:N243)</f>
        <v>0</v>
      </c>
      <c r="O244" s="38">
        <f t="shared" si="111"/>
        <v>0</v>
      </c>
      <c r="P244" s="15"/>
      <c r="Q244" s="15"/>
      <c r="R244" s="133"/>
      <c r="S244" s="133"/>
    </row>
    <row r="245" spans="1:19" s="16" customFormat="1" x14ac:dyDescent="0.25">
      <c r="A245" s="75">
        <v>21</v>
      </c>
      <c r="B245" s="25"/>
      <c r="C245" s="26" t="s">
        <v>297</v>
      </c>
      <c r="D245" s="26"/>
      <c r="E245" s="26"/>
      <c r="F245" s="26"/>
      <c r="G245" s="26"/>
      <c r="H245" s="26"/>
      <c r="I245" s="26"/>
      <c r="J245" s="26"/>
      <c r="K245" s="26"/>
      <c r="L245" s="26"/>
      <c r="M245" s="26"/>
      <c r="N245" s="26"/>
      <c r="O245" s="28"/>
      <c r="P245" s="15"/>
      <c r="Q245" s="15"/>
      <c r="R245" s="15"/>
      <c r="S245" s="15"/>
    </row>
    <row r="246" spans="1:19" s="24" customFormat="1" x14ac:dyDescent="0.25">
      <c r="A246" s="71" t="s">
        <v>677</v>
      </c>
      <c r="B246" s="39">
        <v>98524</v>
      </c>
      <c r="C246" s="20" t="s">
        <v>298</v>
      </c>
      <c r="D246" s="7" t="s">
        <v>299</v>
      </c>
      <c r="E246" s="21">
        <v>1027.42</v>
      </c>
      <c r="F246" s="22" t="s">
        <v>7</v>
      </c>
      <c r="G246" s="30"/>
      <c r="H246" s="30"/>
      <c r="I246" s="30">
        <f t="shared" ref="I246:I255" si="112">SUM(H246+G246)</f>
        <v>0</v>
      </c>
      <c r="J246" s="40">
        <f>ROUND($G246*(1+$Q$1),2)</f>
        <v>0</v>
      </c>
      <c r="K246" s="40">
        <f>ROUND($H246*(1+$Q$1),2)</f>
        <v>0</v>
      </c>
      <c r="L246" s="40">
        <f t="shared" ref="L246:L260" si="113">SUM(K246+J246)</f>
        <v>0</v>
      </c>
      <c r="M246" s="40">
        <f t="shared" ref="M246:M260" si="114">ROUND(J246*E246,2)</f>
        <v>0</v>
      </c>
      <c r="N246" s="40">
        <f t="shared" ref="N246:N260" si="115">ROUND(E246*K246,2)</f>
        <v>0</v>
      </c>
      <c r="O246" s="41">
        <f>SUM(N246+M246)</f>
        <v>0</v>
      </c>
      <c r="P246" s="127"/>
      <c r="Q246" s="127"/>
      <c r="R246" s="131"/>
      <c r="S246" s="131"/>
    </row>
    <row r="247" spans="1:19" s="24" customFormat="1" x14ac:dyDescent="0.25">
      <c r="A247" s="71" t="s">
        <v>678</v>
      </c>
      <c r="B247" s="39">
        <v>94275</v>
      </c>
      <c r="C247" s="20" t="s">
        <v>300</v>
      </c>
      <c r="D247" s="7" t="s">
        <v>301</v>
      </c>
      <c r="E247" s="21">
        <v>125.4</v>
      </c>
      <c r="F247" s="22" t="s">
        <v>37</v>
      </c>
      <c r="G247" s="30"/>
      <c r="H247" s="30"/>
      <c r="I247" s="30">
        <f t="shared" si="112"/>
        <v>0</v>
      </c>
      <c r="J247" s="40">
        <f>ROUND($G247*(1+$Q$1),2)</f>
        <v>0</v>
      </c>
      <c r="K247" s="40">
        <f>ROUND($H247*(1+$Q$1),2)</f>
        <v>0</v>
      </c>
      <c r="L247" s="40">
        <f t="shared" si="113"/>
        <v>0</v>
      </c>
      <c r="M247" s="40">
        <f t="shared" si="114"/>
        <v>0</v>
      </c>
      <c r="N247" s="40">
        <f t="shared" si="115"/>
        <v>0</v>
      </c>
      <c r="O247" s="41">
        <f>SUM(N247+M247)</f>
        <v>0</v>
      </c>
      <c r="P247" s="127"/>
      <c r="Q247" s="127"/>
      <c r="R247" s="131"/>
      <c r="S247" s="131"/>
    </row>
    <row r="248" spans="1:19" s="24" customFormat="1" x14ac:dyDescent="0.25">
      <c r="A248" s="71" t="s">
        <v>679</v>
      </c>
      <c r="B248" s="39">
        <v>96622</v>
      </c>
      <c r="C248" s="20" t="s">
        <v>302</v>
      </c>
      <c r="D248" s="7" t="s">
        <v>303</v>
      </c>
      <c r="E248" s="21">
        <v>51.37</v>
      </c>
      <c r="F248" s="22" t="s">
        <v>16</v>
      </c>
      <c r="G248" s="30"/>
      <c r="H248" s="30"/>
      <c r="I248" s="30">
        <f t="shared" si="112"/>
        <v>0</v>
      </c>
      <c r="J248" s="40">
        <f>ROUND($G248*(1+$Q$1),2)</f>
        <v>0</v>
      </c>
      <c r="K248" s="40">
        <f>ROUND($H248*(1+$Q$1),2)</f>
        <v>0</v>
      </c>
      <c r="L248" s="40">
        <f t="shared" si="113"/>
        <v>0</v>
      </c>
      <c r="M248" s="40">
        <f t="shared" si="114"/>
        <v>0</v>
      </c>
      <c r="N248" s="40">
        <f t="shared" si="115"/>
        <v>0</v>
      </c>
      <c r="O248" s="41">
        <f>SUM(N248+M248)</f>
        <v>0</v>
      </c>
      <c r="P248" s="127"/>
      <c r="Q248" s="127"/>
      <c r="R248" s="131"/>
      <c r="S248" s="131"/>
    </row>
    <row r="249" spans="1:19" s="24" customFormat="1" x14ac:dyDescent="0.25">
      <c r="A249" s="71" t="s">
        <v>680</v>
      </c>
      <c r="B249" s="39">
        <v>92396</v>
      </c>
      <c r="C249" s="20" t="s">
        <v>304</v>
      </c>
      <c r="D249" s="7" t="s">
        <v>299</v>
      </c>
      <c r="E249" s="21">
        <v>1165.4000000000001</v>
      </c>
      <c r="F249" s="22" t="s">
        <v>7</v>
      </c>
      <c r="G249" s="30"/>
      <c r="H249" s="30"/>
      <c r="I249" s="30">
        <f t="shared" si="112"/>
        <v>0</v>
      </c>
      <c r="J249" s="40">
        <f>ROUND($G249*(1+$Q$1),2)</f>
        <v>0</v>
      </c>
      <c r="K249" s="40">
        <f>ROUND($H249*(1+$Q$1),2)</f>
        <v>0</v>
      </c>
      <c r="L249" s="40">
        <f t="shared" si="113"/>
        <v>0</v>
      </c>
      <c r="M249" s="40">
        <f t="shared" si="114"/>
        <v>0</v>
      </c>
      <c r="N249" s="40">
        <f t="shared" si="115"/>
        <v>0</v>
      </c>
      <c r="O249" s="41">
        <f t="shared" ref="O249:O260" si="116">SUM(N249+M249)</f>
        <v>0</v>
      </c>
      <c r="P249" s="127"/>
      <c r="Q249" s="127"/>
      <c r="R249" s="131"/>
      <c r="S249" s="131"/>
    </row>
    <row r="250" spans="1:19" s="24" customFormat="1" x14ac:dyDescent="0.25">
      <c r="A250" s="71" t="s">
        <v>681</v>
      </c>
      <c r="B250" s="39">
        <v>98504</v>
      </c>
      <c r="C250" s="20" t="s">
        <v>305</v>
      </c>
      <c r="D250" s="7" t="s">
        <v>306</v>
      </c>
      <c r="E250" s="21">
        <v>1418</v>
      </c>
      <c r="F250" s="22" t="s">
        <v>7</v>
      </c>
      <c r="G250" s="30"/>
      <c r="H250" s="30"/>
      <c r="I250" s="30">
        <f t="shared" si="112"/>
        <v>0</v>
      </c>
      <c r="J250" s="40">
        <f>ROUND($G250*(1+$Q$1),2)</f>
        <v>0</v>
      </c>
      <c r="K250" s="40">
        <f>ROUND($H250*(1+$Q$1),2)</f>
        <v>0</v>
      </c>
      <c r="L250" s="40">
        <f t="shared" si="113"/>
        <v>0</v>
      </c>
      <c r="M250" s="40">
        <f t="shared" si="114"/>
        <v>0</v>
      </c>
      <c r="N250" s="40">
        <f t="shared" si="115"/>
        <v>0</v>
      </c>
      <c r="O250" s="41">
        <f t="shared" si="116"/>
        <v>0</v>
      </c>
      <c r="P250" s="127"/>
      <c r="Q250" s="127"/>
      <c r="R250" s="131"/>
      <c r="S250" s="131"/>
    </row>
    <row r="251" spans="1:19" s="24" customFormat="1" x14ac:dyDescent="0.25">
      <c r="A251" s="71" t="s">
        <v>682</v>
      </c>
      <c r="B251" s="39">
        <v>96520</v>
      </c>
      <c r="C251" s="20" t="s">
        <v>307</v>
      </c>
      <c r="D251" s="7" t="s">
        <v>308</v>
      </c>
      <c r="E251" s="21">
        <v>32.4</v>
      </c>
      <c r="F251" s="22" t="s">
        <v>16</v>
      </c>
      <c r="G251" s="30"/>
      <c r="H251" s="30"/>
      <c r="I251" s="30">
        <f t="shared" si="112"/>
        <v>0</v>
      </c>
      <c r="J251" s="40">
        <f>ROUND($G251*(1+$Q$1),2)</f>
        <v>0</v>
      </c>
      <c r="K251" s="40">
        <f>ROUND($H251*(1+$Q$1),2)</f>
        <v>0</v>
      </c>
      <c r="L251" s="40">
        <f t="shared" si="113"/>
        <v>0</v>
      </c>
      <c r="M251" s="40">
        <f t="shared" si="114"/>
        <v>0</v>
      </c>
      <c r="N251" s="40">
        <f t="shared" si="115"/>
        <v>0</v>
      </c>
      <c r="O251" s="41">
        <f t="shared" si="116"/>
        <v>0</v>
      </c>
      <c r="P251" s="127"/>
      <c r="Q251" s="127"/>
      <c r="R251" s="131"/>
      <c r="S251" s="131"/>
    </row>
    <row r="252" spans="1:19" s="24" customFormat="1" x14ac:dyDescent="0.25">
      <c r="A252" s="71" t="s">
        <v>683</v>
      </c>
      <c r="B252" s="5" t="s">
        <v>20</v>
      </c>
      <c r="C252" s="23" t="s">
        <v>309</v>
      </c>
      <c r="D252" s="7" t="s">
        <v>308</v>
      </c>
      <c r="E252" s="21">
        <v>32.4</v>
      </c>
      <c r="F252" s="22" t="s">
        <v>16</v>
      </c>
      <c r="G252" s="30"/>
      <c r="H252" s="30"/>
      <c r="I252" s="30">
        <f t="shared" si="112"/>
        <v>0</v>
      </c>
      <c r="J252" s="40">
        <f>ROUND($G252*(1+$Q$1),2)</f>
        <v>0</v>
      </c>
      <c r="K252" s="40">
        <f>ROUND($H252*(1+$Q$1),2)</f>
        <v>0</v>
      </c>
      <c r="L252" s="40">
        <f t="shared" si="113"/>
        <v>0</v>
      </c>
      <c r="M252" s="40">
        <f t="shared" si="114"/>
        <v>0</v>
      </c>
      <c r="N252" s="40">
        <f t="shared" si="115"/>
        <v>0</v>
      </c>
      <c r="O252" s="41">
        <f t="shared" si="116"/>
        <v>0</v>
      </c>
      <c r="P252" s="127"/>
      <c r="Q252" s="127"/>
      <c r="R252" s="131"/>
      <c r="S252" s="131"/>
    </row>
    <row r="253" spans="1:19" s="31" customFormat="1" x14ac:dyDescent="0.25">
      <c r="A253" s="71" t="s">
        <v>684</v>
      </c>
      <c r="B253" s="32" t="s">
        <v>674</v>
      </c>
      <c r="C253" s="23" t="s">
        <v>310</v>
      </c>
      <c r="D253" s="23" t="s">
        <v>311</v>
      </c>
      <c r="E253" s="21">
        <f>9.9+(95.5*0.22*0.3)</f>
        <v>16.202999999999999</v>
      </c>
      <c r="F253" s="22" t="s">
        <v>16</v>
      </c>
      <c r="G253" s="30"/>
      <c r="H253" s="30"/>
      <c r="I253" s="30">
        <f t="shared" si="112"/>
        <v>0</v>
      </c>
      <c r="J253" s="30">
        <f>ROUND($G253*(1+$Q$1),2)</f>
        <v>0</v>
      </c>
      <c r="K253" s="30">
        <f>ROUND($H253*(1+$Q$1),2)</f>
        <v>0</v>
      </c>
      <c r="L253" s="30">
        <f t="shared" si="113"/>
        <v>0</v>
      </c>
      <c r="M253" s="30">
        <f t="shared" si="114"/>
        <v>0</v>
      </c>
      <c r="N253" s="30">
        <f t="shared" si="115"/>
        <v>0</v>
      </c>
      <c r="O253" s="117">
        <f t="shared" si="116"/>
        <v>0</v>
      </c>
      <c r="P253" s="128"/>
      <c r="Q253" s="128"/>
      <c r="R253" s="129"/>
      <c r="S253" s="129"/>
    </row>
    <row r="254" spans="1:19" s="24" customFormat="1" x14ac:dyDescent="0.25">
      <c r="A254" s="71" t="s">
        <v>685</v>
      </c>
      <c r="B254" s="32" t="s">
        <v>675</v>
      </c>
      <c r="C254" s="20" t="s">
        <v>713</v>
      </c>
      <c r="D254" s="7" t="s">
        <v>312</v>
      </c>
      <c r="E254" s="21">
        <v>491</v>
      </c>
      <c r="F254" s="22" t="s">
        <v>7</v>
      </c>
      <c r="G254" s="30"/>
      <c r="H254" s="30"/>
      <c r="I254" s="30">
        <f t="shared" si="112"/>
        <v>0</v>
      </c>
      <c r="J254" s="40">
        <f>ROUND($G254*(1+$Q$1),2)</f>
        <v>0</v>
      </c>
      <c r="K254" s="40">
        <f>ROUND($H254*(1+$Q$1),2)</f>
        <v>0</v>
      </c>
      <c r="L254" s="40">
        <f t="shared" si="113"/>
        <v>0</v>
      </c>
      <c r="M254" s="40">
        <f t="shared" si="114"/>
        <v>0</v>
      </c>
      <c r="N254" s="40">
        <f t="shared" si="115"/>
        <v>0</v>
      </c>
      <c r="O254" s="41">
        <f t="shared" si="116"/>
        <v>0</v>
      </c>
      <c r="P254" s="127"/>
      <c r="Q254" s="127"/>
      <c r="R254" s="131"/>
      <c r="S254" s="131"/>
    </row>
    <row r="255" spans="1:19" s="31" customFormat="1" ht="25.5" x14ac:dyDescent="0.25">
      <c r="A255" s="77" t="s">
        <v>686</v>
      </c>
      <c r="B255" s="5" t="s">
        <v>698</v>
      </c>
      <c r="C255" s="23" t="s">
        <v>709</v>
      </c>
      <c r="D255" s="23" t="s">
        <v>23</v>
      </c>
      <c r="E255" s="21">
        <v>3</v>
      </c>
      <c r="F255" s="22" t="s">
        <v>15</v>
      </c>
      <c r="G255" s="30"/>
      <c r="H255" s="30"/>
      <c r="I255" s="30">
        <f t="shared" si="112"/>
        <v>0</v>
      </c>
      <c r="J255" s="30">
        <f>ROUND($G255*(1+$Q$1),2)</f>
        <v>0</v>
      </c>
      <c r="K255" s="30">
        <f>ROUND($H255*(1+$Q$1),2)</f>
        <v>0</v>
      </c>
      <c r="L255" s="30">
        <f t="shared" si="113"/>
        <v>0</v>
      </c>
      <c r="M255" s="30">
        <f t="shared" si="114"/>
        <v>0</v>
      </c>
      <c r="N255" s="30">
        <f t="shared" si="115"/>
        <v>0</v>
      </c>
      <c r="O255" s="117">
        <f t="shared" si="116"/>
        <v>0</v>
      </c>
      <c r="P255" s="128"/>
      <c r="Q255" s="128"/>
      <c r="R255" s="129"/>
      <c r="S255" s="129"/>
    </row>
    <row r="256" spans="1:19" s="64" customFormat="1" ht="25.5" x14ac:dyDescent="0.25">
      <c r="A256" s="71" t="s">
        <v>687</v>
      </c>
      <c r="B256" s="5">
        <v>98511</v>
      </c>
      <c r="C256" s="23" t="s">
        <v>629</v>
      </c>
      <c r="D256" s="23"/>
      <c r="E256" s="21">
        <v>9</v>
      </c>
      <c r="F256" s="22" t="s">
        <v>15</v>
      </c>
      <c r="G256" s="30"/>
      <c r="H256" s="30"/>
      <c r="I256" s="30">
        <v>100.62</v>
      </c>
      <c r="J256" s="30">
        <f>ROUND($G256*(1+$Q$1),2)</f>
        <v>0</v>
      </c>
      <c r="K256" s="30">
        <f>ROUND($H256*(1+$Q$1),2)</f>
        <v>0</v>
      </c>
      <c r="L256" s="30">
        <f t="shared" si="113"/>
        <v>0</v>
      </c>
      <c r="M256" s="30">
        <f t="shared" si="114"/>
        <v>0</v>
      </c>
      <c r="N256" s="30">
        <f t="shared" si="115"/>
        <v>0</v>
      </c>
      <c r="O256" s="117">
        <f t="shared" si="116"/>
        <v>0</v>
      </c>
      <c r="P256" s="138"/>
      <c r="Q256" s="138"/>
      <c r="R256" s="139"/>
      <c r="S256" s="139"/>
    </row>
    <row r="257" spans="1:19" s="64" customFormat="1" ht="25.5" x14ac:dyDescent="0.25">
      <c r="A257" s="71" t="s">
        <v>688</v>
      </c>
      <c r="B257" s="5">
        <v>98516</v>
      </c>
      <c r="C257" s="23" t="s">
        <v>630</v>
      </c>
      <c r="D257" s="23"/>
      <c r="E257" s="21">
        <v>3</v>
      </c>
      <c r="F257" s="22" t="s">
        <v>15</v>
      </c>
      <c r="G257" s="30"/>
      <c r="H257" s="30"/>
      <c r="I257" s="30">
        <v>279.39999999999998</v>
      </c>
      <c r="J257" s="30">
        <f>ROUND($G257*(1+$Q$1),2)</f>
        <v>0</v>
      </c>
      <c r="K257" s="30">
        <f>ROUND($H257*(1+$Q$1),2)</f>
        <v>0</v>
      </c>
      <c r="L257" s="30">
        <f t="shared" si="113"/>
        <v>0</v>
      </c>
      <c r="M257" s="30">
        <f t="shared" si="114"/>
        <v>0</v>
      </c>
      <c r="N257" s="30">
        <f t="shared" si="115"/>
        <v>0</v>
      </c>
      <c r="O257" s="117">
        <f t="shared" si="116"/>
        <v>0</v>
      </c>
      <c r="P257" s="138"/>
      <c r="Q257" s="138"/>
      <c r="R257" s="139"/>
      <c r="S257" s="139"/>
    </row>
    <row r="258" spans="1:19" s="64" customFormat="1" x14ac:dyDescent="0.25">
      <c r="A258" s="71" t="s">
        <v>689</v>
      </c>
      <c r="B258" s="5">
        <v>98505</v>
      </c>
      <c r="C258" s="23" t="s">
        <v>631</v>
      </c>
      <c r="D258" s="23"/>
      <c r="E258" s="21">
        <v>25.4</v>
      </c>
      <c r="F258" s="22" t="s">
        <v>7</v>
      </c>
      <c r="G258" s="30"/>
      <c r="H258" s="30"/>
      <c r="I258" s="30">
        <v>49.46</v>
      </c>
      <c r="J258" s="30">
        <f>ROUND($G258*(1+$Q$1),2)</f>
        <v>0</v>
      </c>
      <c r="K258" s="30">
        <f>ROUND($H258*(1+$Q$1),2)</f>
        <v>0</v>
      </c>
      <c r="L258" s="30">
        <f t="shared" si="113"/>
        <v>0</v>
      </c>
      <c r="M258" s="30">
        <f t="shared" si="114"/>
        <v>0</v>
      </c>
      <c r="N258" s="30">
        <f t="shared" si="115"/>
        <v>0</v>
      </c>
      <c r="O258" s="117">
        <f t="shared" si="116"/>
        <v>0</v>
      </c>
      <c r="P258" s="138"/>
      <c r="Q258" s="138"/>
      <c r="R258" s="139"/>
      <c r="S258" s="139"/>
    </row>
    <row r="259" spans="1:19" s="64" customFormat="1" ht="25.5" x14ac:dyDescent="0.25">
      <c r="A259" s="71" t="s">
        <v>690</v>
      </c>
      <c r="B259" s="5">
        <v>98509</v>
      </c>
      <c r="C259" s="23" t="s">
        <v>632</v>
      </c>
      <c r="D259" s="23"/>
      <c r="E259" s="21">
        <v>222</v>
      </c>
      <c r="F259" s="22" t="s">
        <v>15</v>
      </c>
      <c r="G259" s="30"/>
      <c r="H259" s="30"/>
      <c r="I259" s="30">
        <v>34.21</v>
      </c>
      <c r="J259" s="30">
        <f>ROUND($G259*(1+$Q$1),2)</f>
        <v>0</v>
      </c>
      <c r="K259" s="30">
        <f>ROUND($H259*(1+$Q$1),2)</f>
        <v>0</v>
      </c>
      <c r="L259" s="30">
        <f t="shared" si="113"/>
        <v>0</v>
      </c>
      <c r="M259" s="30">
        <f t="shared" si="114"/>
        <v>0</v>
      </c>
      <c r="N259" s="30">
        <f t="shared" si="115"/>
        <v>0</v>
      </c>
      <c r="O259" s="117">
        <f t="shared" si="116"/>
        <v>0</v>
      </c>
      <c r="P259" s="138"/>
      <c r="Q259" s="138"/>
      <c r="R259" s="139"/>
      <c r="S259" s="139"/>
    </row>
    <row r="260" spans="1:19" s="24" customFormat="1" x14ac:dyDescent="0.25">
      <c r="A260" s="71" t="s">
        <v>691</v>
      </c>
      <c r="B260" s="32" t="s">
        <v>676</v>
      </c>
      <c r="C260" s="20" t="s">
        <v>313</v>
      </c>
      <c r="D260" s="7" t="s">
        <v>314</v>
      </c>
      <c r="E260" s="21">
        <v>761.97</v>
      </c>
      <c r="F260" s="22" t="s">
        <v>7</v>
      </c>
      <c r="G260" s="30"/>
      <c r="H260" s="30"/>
      <c r="I260" s="30">
        <f>SUM(H260+G260)</f>
        <v>0</v>
      </c>
      <c r="J260" s="40">
        <f>ROUND($G260*(1+$Q$1),2)</f>
        <v>0</v>
      </c>
      <c r="K260" s="40">
        <f>ROUND($H260*(1+$Q$1),2)</f>
        <v>0</v>
      </c>
      <c r="L260" s="40">
        <f t="shared" si="113"/>
        <v>0</v>
      </c>
      <c r="M260" s="40">
        <f t="shared" si="114"/>
        <v>0</v>
      </c>
      <c r="N260" s="40">
        <f t="shared" si="115"/>
        <v>0</v>
      </c>
      <c r="O260" s="41">
        <f t="shared" si="116"/>
        <v>0</v>
      </c>
      <c r="P260" s="127"/>
      <c r="Q260" s="127"/>
      <c r="R260" s="132"/>
      <c r="S260" s="131"/>
    </row>
    <row r="261" spans="1:19" s="16" customFormat="1" x14ac:dyDescent="0.25">
      <c r="A261" s="90" t="s">
        <v>331</v>
      </c>
      <c r="B261" s="91"/>
      <c r="C261" s="92"/>
      <c r="D261" s="57"/>
      <c r="E261" s="34"/>
      <c r="F261" s="35"/>
      <c r="G261" s="36"/>
      <c r="H261" s="36"/>
      <c r="I261" s="36"/>
      <c r="J261" s="37"/>
      <c r="K261" s="37"/>
      <c r="L261" s="37"/>
      <c r="M261" s="37">
        <f>SUM(M246:M260)</f>
        <v>0</v>
      </c>
      <c r="N261" s="37">
        <f>SUM(N246:N260)</f>
        <v>0</v>
      </c>
      <c r="O261" s="38">
        <f>SUM(O246:O260)</f>
        <v>0</v>
      </c>
      <c r="P261" s="15"/>
      <c r="Q261" s="15"/>
      <c r="R261" s="133"/>
      <c r="S261" s="133"/>
    </row>
    <row r="262" spans="1:19" s="16" customFormat="1" x14ac:dyDescent="0.25">
      <c r="A262" s="75">
        <v>22</v>
      </c>
      <c r="B262" s="25"/>
      <c r="C262" s="26" t="s">
        <v>708</v>
      </c>
      <c r="D262" s="26"/>
      <c r="E262" s="26"/>
      <c r="F262" s="26"/>
      <c r="G262" s="26"/>
      <c r="H262" s="26"/>
      <c r="I262" s="26"/>
      <c r="J262" s="26"/>
      <c r="K262" s="26"/>
      <c r="L262" s="26"/>
      <c r="M262" s="26"/>
      <c r="N262" s="26"/>
      <c r="O262" s="28"/>
      <c r="P262" s="15"/>
      <c r="Q262" s="15"/>
      <c r="R262" s="15"/>
      <c r="S262" s="15"/>
    </row>
    <row r="263" spans="1:19" s="24" customFormat="1" ht="25.5" x14ac:dyDescent="0.25">
      <c r="A263" s="71" t="s">
        <v>554</v>
      </c>
      <c r="B263" s="39" t="s">
        <v>704</v>
      </c>
      <c r="C263" s="20" t="s">
        <v>705</v>
      </c>
      <c r="D263" s="6"/>
      <c r="E263" s="21">
        <v>1</v>
      </c>
      <c r="F263" s="22" t="s">
        <v>15</v>
      </c>
      <c r="G263" s="40"/>
      <c r="H263" s="40"/>
      <c r="I263" s="30">
        <f>SUM(H263+G263)</f>
        <v>0</v>
      </c>
      <c r="J263" s="40">
        <f>ROUND($G263*(1+$S$1),2)</f>
        <v>0</v>
      </c>
      <c r="K263" s="40">
        <f>ROUND($H263*(1+$S$1),2)</f>
        <v>0</v>
      </c>
      <c r="L263" s="40">
        <f t="shared" ref="L263:L264" si="117">SUM(K263+J263)</f>
        <v>0</v>
      </c>
      <c r="M263" s="40">
        <f>ROUND(J263*E263,2)</f>
        <v>0</v>
      </c>
      <c r="N263" s="40">
        <f>ROUND(E263*K263,2)</f>
        <v>0</v>
      </c>
      <c r="O263" s="41">
        <f>SUM(N263+M263)</f>
        <v>0</v>
      </c>
      <c r="P263" s="127"/>
      <c r="Q263" s="127"/>
      <c r="R263" s="131"/>
      <c r="S263" s="131"/>
    </row>
    <row r="264" spans="1:19" s="24" customFormat="1" ht="38.25" x14ac:dyDescent="0.25">
      <c r="A264" s="71" t="s">
        <v>555</v>
      </c>
      <c r="B264" s="39" t="s">
        <v>706</v>
      </c>
      <c r="C264" s="20" t="s">
        <v>707</v>
      </c>
      <c r="D264" s="6"/>
      <c r="E264" s="21">
        <v>1</v>
      </c>
      <c r="F264" s="22" t="s">
        <v>15</v>
      </c>
      <c r="G264" s="40"/>
      <c r="H264" s="40"/>
      <c r="I264" s="30">
        <f>SUM(H264+G264)</f>
        <v>0</v>
      </c>
      <c r="J264" s="40">
        <f>ROUND($G264*(1+$S$1),2)</f>
        <v>0</v>
      </c>
      <c r="K264" s="40">
        <f>ROUND($H264*(1+$S$1),2)</f>
        <v>0</v>
      </c>
      <c r="L264" s="40">
        <f t="shared" si="117"/>
        <v>0</v>
      </c>
      <c r="M264" s="40">
        <f>ROUND(J264*E264,2)</f>
        <v>0</v>
      </c>
      <c r="N264" s="40">
        <f>ROUND(E264*K264,2)</f>
        <v>0</v>
      </c>
      <c r="O264" s="41">
        <f>SUM(N264+M264)</f>
        <v>0</v>
      </c>
      <c r="P264" s="127"/>
      <c r="Q264" s="127"/>
      <c r="R264" s="131"/>
      <c r="S264" s="131"/>
    </row>
    <row r="265" spans="1:19" s="16" customFormat="1" x14ac:dyDescent="0.25">
      <c r="A265" s="90" t="s">
        <v>556</v>
      </c>
      <c r="B265" s="91"/>
      <c r="C265" s="92"/>
      <c r="D265" s="57"/>
      <c r="E265" s="34"/>
      <c r="F265" s="35"/>
      <c r="G265" s="36"/>
      <c r="H265" s="36"/>
      <c r="I265" s="36"/>
      <c r="J265" s="37"/>
      <c r="K265" s="37"/>
      <c r="L265" s="37"/>
      <c r="M265" s="37">
        <f>SUM(M263:M264)</f>
        <v>0</v>
      </c>
      <c r="N265" s="37">
        <f>SUM(N263:N264)</f>
        <v>0</v>
      </c>
      <c r="O265" s="38">
        <f>SUM(O263:O264)</f>
        <v>0</v>
      </c>
      <c r="P265" s="15"/>
      <c r="Q265" s="15"/>
      <c r="R265" s="133"/>
      <c r="S265" s="133"/>
    </row>
    <row r="266" spans="1:19" s="16" customFormat="1" x14ac:dyDescent="0.25">
      <c r="A266" s="75">
        <v>23</v>
      </c>
      <c r="B266" s="25"/>
      <c r="C266" s="26" t="s">
        <v>563</v>
      </c>
      <c r="D266" s="26"/>
      <c r="E266" s="26"/>
      <c r="F266" s="26"/>
      <c r="G266" s="26"/>
      <c r="H266" s="26"/>
      <c r="I266" s="26"/>
      <c r="J266" s="26"/>
      <c r="K266" s="26"/>
      <c r="L266" s="26"/>
      <c r="M266" s="26"/>
      <c r="N266" s="26"/>
      <c r="O266" s="28"/>
      <c r="P266" s="15"/>
      <c r="Q266" s="15"/>
      <c r="R266" s="15"/>
      <c r="S266" s="15"/>
    </row>
    <row r="267" spans="1:19" s="24" customFormat="1" x14ac:dyDescent="0.25">
      <c r="A267" s="71" t="s">
        <v>558</v>
      </c>
      <c r="B267" s="32" t="s">
        <v>699</v>
      </c>
      <c r="C267" s="20" t="s">
        <v>564</v>
      </c>
      <c r="D267" s="7"/>
      <c r="E267" s="21">
        <v>1</v>
      </c>
      <c r="F267" s="22" t="s">
        <v>15</v>
      </c>
      <c r="G267" s="30"/>
      <c r="H267" s="30"/>
      <c r="I267" s="30">
        <f>SUM(H267+G267)</f>
        <v>0</v>
      </c>
      <c r="J267" s="40">
        <f>ROUND($G267*(1+$Q$1),2)</f>
        <v>0</v>
      </c>
      <c r="K267" s="40">
        <f>ROUND($H267*(1+$Q$1),2)</f>
        <v>0</v>
      </c>
      <c r="L267" s="40">
        <f t="shared" ref="L267:L271" si="118">SUM(K267+J267)</f>
        <v>0</v>
      </c>
      <c r="M267" s="40">
        <f>ROUND(J267*E267,2)</f>
        <v>0</v>
      </c>
      <c r="N267" s="40">
        <f>ROUND(E267*K267,2)</f>
        <v>0</v>
      </c>
      <c r="O267" s="41">
        <f>SUM(N267+M267)</f>
        <v>0</v>
      </c>
      <c r="P267" s="127"/>
      <c r="Q267" s="127"/>
      <c r="R267" s="131"/>
      <c r="S267" s="131"/>
    </row>
    <row r="268" spans="1:19" s="24" customFormat="1" x14ac:dyDescent="0.25">
      <c r="A268" s="71" t="s">
        <v>559</v>
      </c>
      <c r="B268" s="32" t="s">
        <v>700</v>
      </c>
      <c r="C268" s="20" t="s">
        <v>565</v>
      </c>
      <c r="D268" s="7"/>
      <c r="E268" s="21">
        <v>1</v>
      </c>
      <c r="F268" s="22" t="s">
        <v>15</v>
      </c>
      <c r="G268" s="30"/>
      <c r="H268" s="30"/>
      <c r="I268" s="30">
        <f>SUM(H268+G268)</f>
        <v>0</v>
      </c>
      <c r="J268" s="40">
        <f>ROUND($G268*(1+$Q$1),2)</f>
        <v>0</v>
      </c>
      <c r="K268" s="40">
        <f>ROUND($H268*(1+$Q$1),2)</f>
        <v>0</v>
      </c>
      <c r="L268" s="40">
        <f t="shared" si="118"/>
        <v>0</v>
      </c>
      <c r="M268" s="40">
        <f>ROUND(J268*E268,2)</f>
        <v>0</v>
      </c>
      <c r="N268" s="40">
        <f>ROUND(E268*K268,2)</f>
        <v>0</v>
      </c>
      <c r="O268" s="41">
        <f>SUM(N268+M268)</f>
        <v>0</v>
      </c>
      <c r="P268" s="127"/>
      <c r="Q268" s="127"/>
      <c r="R268" s="131"/>
      <c r="S268" s="131"/>
    </row>
    <row r="269" spans="1:19" s="24" customFormat="1" x14ac:dyDescent="0.25">
      <c r="A269" s="71" t="s">
        <v>560</v>
      </c>
      <c r="B269" s="32" t="s">
        <v>701</v>
      </c>
      <c r="C269" s="20" t="s">
        <v>566</v>
      </c>
      <c r="D269" s="7"/>
      <c r="E269" s="21">
        <v>1</v>
      </c>
      <c r="F269" s="22" t="s">
        <v>15</v>
      </c>
      <c r="G269" s="30"/>
      <c r="H269" s="30"/>
      <c r="I269" s="30">
        <f>SUM(H269+G269)</f>
        <v>0</v>
      </c>
      <c r="J269" s="40">
        <f>ROUND($G269*(1+$Q$1),2)</f>
        <v>0</v>
      </c>
      <c r="K269" s="40">
        <f>ROUND($H269*(1+$Q$1),2)</f>
        <v>0</v>
      </c>
      <c r="L269" s="40">
        <f t="shared" si="118"/>
        <v>0</v>
      </c>
      <c r="M269" s="40">
        <f>ROUND(J269*E269,2)</f>
        <v>0</v>
      </c>
      <c r="N269" s="40">
        <f>ROUND(E269*K269,2)</f>
        <v>0</v>
      </c>
      <c r="O269" s="41">
        <f>SUM(N269+M269)</f>
        <v>0</v>
      </c>
      <c r="P269" s="127"/>
      <c r="Q269" s="127"/>
      <c r="R269" s="131"/>
      <c r="S269" s="131"/>
    </row>
    <row r="270" spans="1:19" s="24" customFormat="1" x14ac:dyDescent="0.25">
      <c r="A270" s="71" t="s">
        <v>561</v>
      </c>
      <c r="B270" s="32" t="s">
        <v>702</v>
      </c>
      <c r="C270" s="20" t="s">
        <v>567</v>
      </c>
      <c r="D270" s="7"/>
      <c r="E270" s="21">
        <v>1</v>
      </c>
      <c r="F270" s="22" t="s">
        <v>15</v>
      </c>
      <c r="G270" s="30"/>
      <c r="H270" s="30"/>
      <c r="I270" s="30">
        <f>SUM(H270+G270)</f>
        <v>0</v>
      </c>
      <c r="J270" s="40">
        <f>ROUND($G270*(1+$Q$1),2)</f>
        <v>0</v>
      </c>
      <c r="K270" s="40">
        <f>ROUND($H270*(1+$Q$1),2)</f>
        <v>0</v>
      </c>
      <c r="L270" s="40">
        <f t="shared" si="118"/>
        <v>0</v>
      </c>
      <c r="M270" s="40">
        <f>ROUND(J270*E270,2)</f>
        <v>0</v>
      </c>
      <c r="N270" s="40">
        <f>ROUND(E270*K270,2)</f>
        <v>0</v>
      </c>
      <c r="O270" s="41">
        <f t="shared" ref="O270:O271" si="119">SUM(N270+M270)</f>
        <v>0</v>
      </c>
      <c r="P270" s="127"/>
      <c r="Q270" s="127"/>
      <c r="R270" s="131"/>
      <c r="S270" s="131"/>
    </row>
    <row r="271" spans="1:19" s="24" customFormat="1" x14ac:dyDescent="0.25">
      <c r="A271" s="71" t="s">
        <v>562</v>
      </c>
      <c r="B271" s="32" t="s">
        <v>703</v>
      </c>
      <c r="C271" s="20" t="s">
        <v>568</v>
      </c>
      <c r="D271" s="7"/>
      <c r="E271" s="21">
        <v>1</v>
      </c>
      <c r="F271" s="22" t="s">
        <v>569</v>
      </c>
      <c r="G271" s="30"/>
      <c r="H271" s="30"/>
      <c r="I271" s="30">
        <f>SUM(H271+G271)</f>
        <v>0</v>
      </c>
      <c r="J271" s="40">
        <f>ROUND($G271*(1+$Q$1),2)</f>
        <v>0</v>
      </c>
      <c r="K271" s="40">
        <f>ROUND($H271*(1+$Q$1),2)</f>
        <v>0</v>
      </c>
      <c r="L271" s="40">
        <f t="shared" si="118"/>
        <v>0</v>
      </c>
      <c r="M271" s="40">
        <f>ROUND(J271*E271,2)</f>
        <v>0</v>
      </c>
      <c r="N271" s="40">
        <f>ROUND(E271*K271,2)</f>
        <v>0</v>
      </c>
      <c r="O271" s="41">
        <f t="shared" si="119"/>
        <v>0</v>
      </c>
      <c r="P271" s="127"/>
      <c r="Q271" s="127"/>
      <c r="R271" s="131"/>
      <c r="S271" s="131"/>
    </row>
    <row r="272" spans="1:19" s="16" customFormat="1" x14ac:dyDescent="0.25">
      <c r="A272" s="90" t="s">
        <v>557</v>
      </c>
      <c r="B272" s="91"/>
      <c r="C272" s="92"/>
      <c r="D272" s="57"/>
      <c r="E272" s="34"/>
      <c r="F272" s="35"/>
      <c r="G272" s="36"/>
      <c r="H272" s="36"/>
      <c r="I272" s="36"/>
      <c r="J272" s="37"/>
      <c r="K272" s="37"/>
      <c r="L272" s="37"/>
      <c r="M272" s="37">
        <f>SUM(M267:M271)</f>
        <v>0</v>
      </c>
      <c r="N272" s="37">
        <f>SUM(N267:N271)</f>
        <v>0</v>
      </c>
      <c r="O272" s="38">
        <f>SUM(O267:O271)</f>
        <v>0</v>
      </c>
      <c r="P272" s="15"/>
      <c r="Q272" s="15"/>
      <c r="R272" s="133"/>
      <c r="S272" s="133"/>
    </row>
    <row r="273" spans="1:19" s="24" customFormat="1" x14ac:dyDescent="0.25">
      <c r="A273" s="71"/>
      <c r="B273" s="19"/>
      <c r="C273" s="20"/>
      <c r="D273" s="20"/>
      <c r="E273" s="21"/>
      <c r="F273" s="22"/>
      <c r="G273" s="30"/>
      <c r="H273" s="30"/>
      <c r="I273" s="30"/>
      <c r="J273" s="40"/>
      <c r="K273" s="40"/>
      <c r="L273" s="40"/>
      <c r="M273" s="40"/>
      <c r="N273" s="40"/>
      <c r="O273" s="41"/>
      <c r="P273" s="127"/>
      <c r="Q273" s="127"/>
      <c r="R273" s="127"/>
      <c r="S273" s="127"/>
    </row>
    <row r="274" spans="1:19" s="16" customFormat="1" ht="13.5" thickBot="1" x14ac:dyDescent="0.3">
      <c r="A274" s="104" t="s">
        <v>315</v>
      </c>
      <c r="B274" s="105"/>
      <c r="C274" s="105"/>
      <c r="D274" s="105"/>
      <c r="E274" s="105"/>
      <c r="F274" s="105"/>
      <c r="G274" s="105"/>
      <c r="H274" s="105"/>
      <c r="I274" s="105"/>
      <c r="J274" s="105"/>
      <c r="K274" s="105"/>
      <c r="L274" s="106"/>
      <c r="M274" s="78">
        <f>SUM(M8:M272)/2</f>
        <v>0</v>
      </c>
      <c r="N274" s="78">
        <f>SUM(N8:N272)/2</f>
        <v>0</v>
      </c>
      <c r="O274" s="120">
        <f>SUM(O8:O272)/2</f>
        <v>0</v>
      </c>
      <c r="P274" s="15"/>
      <c r="Q274" s="15"/>
      <c r="R274" s="15"/>
      <c r="S274" s="15"/>
    </row>
    <row r="275" spans="1:19" x14ac:dyDescent="0.2">
      <c r="A275" s="66"/>
      <c r="B275" s="66"/>
      <c r="C275" s="66"/>
      <c r="D275" s="66"/>
      <c r="E275" s="66"/>
      <c r="F275" s="66"/>
      <c r="G275" s="66"/>
      <c r="H275" s="66"/>
      <c r="I275" s="66"/>
      <c r="J275" s="66"/>
      <c r="K275" s="66"/>
      <c r="L275" s="66"/>
      <c r="M275" s="66"/>
      <c r="N275" s="66"/>
      <c r="O275" s="66"/>
      <c r="P275" s="4"/>
      <c r="Q275" s="4"/>
      <c r="R275" s="4"/>
      <c r="S275" s="4"/>
    </row>
    <row r="276" spans="1:19" x14ac:dyDescent="0.2">
      <c r="A276" s="66"/>
      <c r="B276" s="66"/>
      <c r="C276" s="66"/>
      <c r="D276" s="66"/>
      <c r="E276" s="66"/>
      <c r="F276" s="66"/>
      <c r="G276" s="66"/>
      <c r="H276" s="66"/>
      <c r="I276" s="66"/>
      <c r="J276" s="66"/>
      <c r="K276" s="66"/>
      <c r="L276" s="66"/>
      <c r="M276" s="66"/>
      <c r="N276" s="66"/>
      <c r="O276" s="66"/>
      <c r="P276" s="4"/>
      <c r="Q276" s="4"/>
      <c r="R276" s="4"/>
      <c r="S276" s="4"/>
    </row>
    <row r="277" spans="1:19" ht="44.25" customHeight="1" x14ac:dyDescent="0.2">
      <c r="A277" s="4"/>
      <c r="B277" s="67"/>
      <c r="C277" s="65"/>
      <c r="D277" s="65"/>
      <c r="E277" s="68"/>
      <c r="F277" s="69"/>
      <c r="G277" s="70"/>
      <c r="H277" s="70"/>
      <c r="I277" s="70"/>
      <c r="J277" s="65"/>
      <c r="K277" s="65"/>
      <c r="L277" s="65"/>
      <c r="M277" s="81"/>
      <c r="N277" s="81"/>
      <c r="O277" s="65"/>
      <c r="P277" s="4"/>
      <c r="Q277" s="4"/>
      <c r="R277" s="4"/>
      <c r="S277" s="4"/>
    </row>
    <row r="278" spans="1:19" ht="36.75" customHeight="1" x14ac:dyDescent="0.2">
      <c r="M278" s="82"/>
      <c r="N278" s="82"/>
      <c r="O278" s="65"/>
      <c r="P278" s="4"/>
      <c r="Q278" s="4"/>
      <c r="R278" s="4"/>
      <c r="S278" s="4"/>
    </row>
    <row r="279" spans="1:19" x14ac:dyDescent="0.2">
      <c r="M279" s="83"/>
      <c r="O279" s="65"/>
      <c r="P279" s="4"/>
      <c r="Q279" s="4"/>
      <c r="R279" s="4"/>
      <c r="S279" s="4"/>
    </row>
    <row r="280" spans="1:19" x14ac:dyDescent="0.2">
      <c r="M280" s="83"/>
      <c r="O280" s="65"/>
      <c r="P280" s="4"/>
      <c r="Q280" s="4"/>
      <c r="R280" s="4"/>
      <c r="S280" s="4"/>
    </row>
    <row r="281" spans="1:19" x14ac:dyDescent="0.2">
      <c r="O281" s="65"/>
      <c r="P281" s="4"/>
      <c r="Q281" s="4"/>
      <c r="R281" s="4"/>
      <c r="S281" s="4"/>
    </row>
  </sheetData>
  <mergeCells count="30">
    <mergeCell ref="A34:C34"/>
    <mergeCell ref="A47:C47"/>
    <mergeCell ref="A59:C59"/>
    <mergeCell ref="A68:C68"/>
    <mergeCell ref="A3:L3"/>
    <mergeCell ref="A1:L2"/>
    <mergeCell ref="A272:C272"/>
    <mergeCell ref="A274:L274"/>
    <mergeCell ref="M1:O3"/>
    <mergeCell ref="A26:C26"/>
    <mergeCell ref="J4:L4"/>
    <mergeCell ref="M4:O4"/>
    <mergeCell ref="G4:I4"/>
    <mergeCell ref="A13:C13"/>
    <mergeCell ref="C4:C5"/>
    <mergeCell ref="B4:B5"/>
    <mergeCell ref="A4:A5"/>
    <mergeCell ref="F4:F5"/>
    <mergeCell ref="A83:C83"/>
    <mergeCell ref="A89:C89"/>
    <mergeCell ref="A227:C227"/>
    <mergeCell ref="A244:C244"/>
    <mergeCell ref="A176:C176"/>
    <mergeCell ref="A150:C150"/>
    <mergeCell ref="A170:C170"/>
    <mergeCell ref="A103:C103"/>
    <mergeCell ref="A134:C134"/>
    <mergeCell ref="A265:C265"/>
    <mergeCell ref="A261:C261"/>
    <mergeCell ref="A21:C21"/>
  </mergeCells>
  <phoneticPr fontId="5" type="noConversion"/>
  <pageMargins left="0.23622047244094491" right="0.23622047244094491" top="0.55118110236220474" bottom="0.74803149606299213" header="0.31496062992125984" footer="0.31496062992125984"/>
  <pageSetup paperSize="9" scale="47" fitToHeight="0" orientation="landscape" verticalDpi="36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 ORÇ.</vt:lpstr>
      <vt:lpstr>'PLANILHA ORÇ.'!Area_de_impressao</vt:lpstr>
      <vt:lpstr>'PLANILHA ORÇ.'!Titulos_de_impressao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Edinara Veiga Dos Reis Reis</cp:lastModifiedBy>
  <cp:lastPrinted>2022-03-14T21:09:05Z</cp:lastPrinted>
  <dcterms:created xsi:type="dcterms:W3CDTF">2019-11-01T16:55:23Z</dcterms:created>
  <dcterms:modified xsi:type="dcterms:W3CDTF">2022-03-18T16:27:10Z</dcterms:modified>
</cp:coreProperties>
</file>